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7-10" sheetId="1" r:id="rId1"/>
    <sheet name="набор продуктов 7-10" sheetId="2" r:id="rId2"/>
    <sheet name="11-17" sheetId="3" r:id="rId3"/>
    <sheet name="набор продуктов 11-17" sheetId="4" r:id="rId4"/>
    <sheet name="тех.кар." sheetId="5" r:id="rId5"/>
    <sheet name="Лист3" sheetId="6" r:id="rId6"/>
  </sheets>
  <calcPr calcId="144525"/>
</workbook>
</file>

<file path=xl/calcChain.xml><?xml version="1.0" encoding="utf-8"?>
<calcChain xmlns="http://schemas.openxmlformats.org/spreadsheetml/2006/main">
  <c r="R95" i="1" l="1"/>
  <c r="Q95" i="1"/>
  <c r="P95" i="1"/>
  <c r="O95" i="1"/>
  <c r="N95" i="1"/>
  <c r="M95" i="1"/>
  <c r="L95" i="1"/>
  <c r="K95" i="1"/>
  <c r="J95" i="1"/>
  <c r="I95" i="1"/>
  <c r="H95" i="1"/>
  <c r="G95" i="1"/>
  <c r="F95" i="1"/>
  <c r="E95" i="1"/>
  <c r="D95" i="1"/>
  <c r="H13" i="4" l="1"/>
  <c r="H13" i="2"/>
  <c r="R105" i="3"/>
  <c r="Q105" i="3"/>
  <c r="P105" i="3"/>
  <c r="O105" i="3"/>
  <c r="N105" i="3"/>
  <c r="M105" i="3"/>
  <c r="L105" i="3"/>
  <c r="K105" i="3"/>
  <c r="J105" i="3"/>
  <c r="I105" i="3"/>
  <c r="H105" i="3"/>
  <c r="G105" i="3"/>
  <c r="F105" i="3"/>
  <c r="E105" i="3"/>
  <c r="D105" i="3"/>
  <c r="H5" i="2" l="1"/>
  <c r="H5" i="4"/>
  <c r="R211" i="3" l="1"/>
  <c r="Q211" i="3"/>
  <c r="P211" i="3"/>
  <c r="O211" i="3"/>
  <c r="N211" i="3"/>
  <c r="M211" i="3"/>
  <c r="L211" i="3"/>
  <c r="K211" i="3"/>
  <c r="J211" i="3"/>
  <c r="I211" i="3"/>
  <c r="H211" i="3"/>
  <c r="G211" i="3"/>
  <c r="F211" i="3"/>
  <c r="E211" i="3"/>
  <c r="D211" i="3"/>
  <c r="D272" i="3"/>
  <c r="R272" i="3"/>
  <c r="Q272" i="3"/>
  <c r="P272" i="3"/>
  <c r="O272" i="3"/>
  <c r="N272" i="3"/>
  <c r="M272" i="3"/>
  <c r="L272" i="3"/>
  <c r="K272" i="3"/>
  <c r="J272" i="3"/>
  <c r="I272" i="3"/>
  <c r="H272" i="3"/>
  <c r="G272" i="3"/>
  <c r="F272" i="3"/>
  <c r="E272" i="3"/>
  <c r="R259" i="3"/>
  <c r="Q259" i="3"/>
  <c r="P259" i="3"/>
  <c r="O259" i="3"/>
  <c r="N259" i="3"/>
  <c r="M259" i="3"/>
  <c r="L259" i="3"/>
  <c r="K259" i="3"/>
  <c r="J259" i="3"/>
  <c r="I259" i="3"/>
  <c r="H259" i="3"/>
  <c r="G259" i="3"/>
  <c r="F259" i="3"/>
  <c r="E259" i="3"/>
  <c r="D259" i="3"/>
  <c r="R270" i="3"/>
  <c r="Q270" i="3"/>
  <c r="P270" i="3"/>
  <c r="O270" i="3"/>
  <c r="N270" i="3"/>
  <c r="M270" i="3"/>
  <c r="L270" i="3"/>
  <c r="K270" i="3"/>
  <c r="J270" i="3"/>
  <c r="I270" i="3"/>
  <c r="H270" i="3"/>
  <c r="G270" i="3"/>
  <c r="F270" i="3"/>
  <c r="E270" i="3"/>
  <c r="D270" i="3"/>
  <c r="R134" i="3"/>
  <c r="Q134" i="3"/>
  <c r="P134" i="3"/>
  <c r="O134" i="3"/>
  <c r="N134" i="3"/>
  <c r="M134" i="3"/>
  <c r="L134" i="3"/>
  <c r="K134" i="3"/>
  <c r="J134" i="3"/>
  <c r="I134" i="3"/>
  <c r="H134" i="3"/>
  <c r="G134" i="3"/>
  <c r="F134" i="3"/>
  <c r="E134" i="3"/>
  <c r="D134" i="3"/>
  <c r="J138" i="1"/>
  <c r="G138" i="1"/>
  <c r="F138" i="1"/>
  <c r="E138" i="1"/>
  <c r="D138" i="1"/>
  <c r="R279" i="1"/>
  <c r="Q279" i="1"/>
  <c r="P279" i="1"/>
  <c r="O279" i="1"/>
  <c r="N279" i="1"/>
  <c r="M279" i="1"/>
  <c r="L279" i="1"/>
  <c r="K279" i="1"/>
  <c r="J279" i="1"/>
  <c r="I279" i="1"/>
  <c r="H279" i="1"/>
  <c r="G279" i="1"/>
  <c r="F279" i="1"/>
  <c r="E279" i="1"/>
  <c r="D279" i="1"/>
  <c r="D268" i="1"/>
  <c r="R281" i="1"/>
  <c r="Q281" i="1"/>
  <c r="P281" i="1"/>
  <c r="O281" i="1"/>
  <c r="N281" i="1"/>
  <c r="M281" i="1"/>
  <c r="L281" i="1"/>
  <c r="K281" i="1"/>
  <c r="J281" i="1"/>
  <c r="I281" i="1"/>
  <c r="H281" i="1"/>
  <c r="G281" i="1"/>
  <c r="F281" i="1"/>
  <c r="E281" i="1"/>
  <c r="D281" i="1"/>
  <c r="J268" i="1"/>
  <c r="G268" i="1"/>
  <c r="F268" i="1"/>
  <c r="E268" i="1"/>
  <c r="R48" i="1" l="1"/>
  <c r="Q48" i="1"/>
  <c r="P48" i="1"/>
  <c r="O48" i="1"/>
  <c r="N48" i="1"/>
  <c r="M48" i="1"/>
  <c r="L48" i="1"/>
  <c r="K48" i="1"/>
  <c r="J48" i="1"/>
  <c r="I48" i="1"/>
  <c r="H48" i="1"/>
  <c r="G48" i="1"/>
  <c r="F48" i="1"/>
  <c r="E48" i="1"/>
  <c r="D48" i="1"/>
  <c r="H40" i="4" l="1"/>
  <c r="H39" i="4"/>
  <c r="H38" i="4"/>
  <c r="H37" i="4"/>
  <c r="H36" i="4"/>
  <c r="H35" i="4"/>
  <c r="H34" i="4"/>
  <c r="H33" i="4"/>
  <c r="H32" i="4"/>
  <c r="H31" i="4"/>
  <c r="H30" i="4"/>
  <c r="H29" i="4"/>
  <c r="H28" i="4"/>
  <c r="H27" i="4"/>
  <c r="H26" i="4"/>
  <c r="H25" i="4"/>
  <c r="H24" i="4"/>
  <c r="H23" i="4"/>
  <c r="H22" i="4"/>
  <c r="H21" i="4"/>
  <c r="H20" i="4"/>
  <c r="H19" i="4"/>
  <c r="H18" i="4"/>
  <c r="H17" i="4"/>
  <c r="H16" i="4"/>
  <c r="H15" i="4"/>
  <c r="H14" i="4"/>
  <c r="H12" i="4"/>
  <c r="H11" i="4"/>
  <c r="H10" i="4"/>
  <c r="H9" i="4"/>
  <c r="H8" i="4"/>
  <c r="H7" i="4"/>
  <c r="H6" i="4"/>
  <c r="H4" i="4"/>
  <c r="H3" i="4"/>
  <c r="H41" i="4" l="1"/>
  <c r="H42" i="4" s="1"/>
  <c r="H26" i="2"/>
  <c r="H34" i="2"/>
  <c r="H38" i="2"/>
  <c r="H15" i="2"/>
  <c r="R246" i="3"/>
  <c r="Q246" i="3"/>
  <c r="P246" i="3"/>
  <c r="O246" i="3"/>
  <c r="N246" i="3"/>
  <c r="M246" i="3"/>
  <c r="L246" i="3"/>
  <c r="K246" i="3"/>
  <c r="J246" i="3"/>
  <c r="I246" i="3"/>
  <c r="H246" i="3"/>
  <c r="G246" i="3"/>
  <c r="F246" i="3"/>
  <c r="E246" i="3"/>
  <c r="D246" i="3"/>
  <c r="R241" i="3"/>
  <c r="Q241" i="3"/>
  <c r="P241" i="3"/>
  <c r="O241" i="3"/>
  <c r="N241" i="3"/>
  <c r="M241" i="3"/>
  <c r="L241" i="3"/>
  <c r="K241" i="3"/>
  <c r="J241" i="3"/>
  <c r="I241" i="3"/>
  <c r="H241" i="3"/>
  <c r="G241" i="3"/>
  <c r="F241" i="3"/>
  <c r="E241" i="3"/>
  <c r="D241" i="3"/>
  <c r="R257" i="1"/>
  <c r="Q257" i="1"/>
  <c r="P257" i="1"/>
  <c r="O257" i="1"/>
  <c r="N257" i="1"/>
  <c r="M257" i="1"/>
  <c r="L257" i="1"/>
  <c r="K257" i="1"/>
  <c r="J257" i="1"/>
  <c r="I257" i="1"/>
  <c r="H257" i="1"/>
  <c r="G257" i="1"/>
  <c r="F257" i="1"/>
  <c r="E257" i="1"/>
  <c r="D257" i="1"/>
  <c r="R252" i="1"/>
  <c r="Q252" i="1"/>
  <c r="P252" i="1"/>
  <c r="O252" i="1"/>
  <c r="N252" i="1"/>
  <c r="M252" i="1"/>
  <c r="L252" i="1"/>
  <c r="K252" i="1"/>
  <c r="J252" i="1"/>
  <c r="I252" i="1"/>
  <c r="H252" i="1"/>
  <c r="G252" i="1"/>
  <c r="F252" i="1"/>
  <c r="E252" i="1"/>
  <c r="D252" i="1"/>
  <c r="R245" i="1"/>
  <c r="Q245" i="1"/>
  <c r="P245" i="1"/>
  <c r="O245" i="1"/>
  <c r="N245" i="1"/>
  <c r="M245" i="1"/>
  <c r="L245" i="1"/>
  <c r="K245" i="1"/>
  <c r="J245" i="1"/>
  <c r="I245" i="1"/>
  <c r="H245" i="1"/>
  <c r="G245" i="1"/>
  <c r="F245" i="1"/>
  <c r="E245" i="1"/>
  <c r="D245" i="1"/>
  <c r="R234" i="3"/>
  <c r="Q234" i="3"/>
  <c r="P234" i="3"/>
  <c r="O234" i="3"/>
  <c r="N234" i="3"/>
  <c r="M234" i="3"/>
  <c r="L234" i="3"/>
  <c r="K234" i="3"/>
  <c r="J234" i="3"/>
  <c r="I234" i="3"/>
  <c r="H234" i="3"/>
  <c r="G234" i="3"/>
  <c r="F234" i="3"/>
  <c r="E234" i="3"/>
  <c r="D234" i="3"/>
  <c r="R243" i="1"/>
  <c r="Q243" i="1"/>
  <c r="P243" i="1"/>
  <c r="O243" i="1"/>
  <c r="N243" i="1"/>
  <c r="M243" i="1"/>
  <c r="L243" i="1"/>
  <c r="K243" i="1"/>
  <c r="J243" i="1"/>
  <c r="I243" i="1"/>
  <c r="H243" i="1"/>
  <c r="G243" i="1"/>
  <c r="F243" i="1"/>
  <c r="E243" i="1"/>
  <c r="D243" i="1"/>
  <c r="R232" i="3"/>
  <c r="Q232" i="3"/>
  <c r="P232" i="3"/>
  <c r="O232" i="3"/>
  <c r="N232" i="3"/>
  <c r="M232" i="3"/>
  <c r="L232" i="3"/>
  <c r="K232" i="3"/>
  <c r="J232" i="3"/>
  <c r="I232" i="3"/>
  <c r="H232" i="3"/>
  <c r="G232" i="3"/>
  <c r="F232" i="3"/>
  <c r="E232" i="3"/>
  <c r="D232" i="3"/>
  <c r="R223" i="3"/>
  <c r="Q223" i="3"/>
  <c r="P223" i="3"/>
  <c r="O223" i="3"/>
  <c r="N223" i="3"/>
  <c r="M223" i="3"/>
  <c r="L223" i="3"/>
  <c r="K223" i="3"/>
  <c r="J223" i="3"/>
  <c r="I223" i="3"/>
  <c r="H223" i="3"/>
  <c r="G223" i="3"/>
  <c r="F223" i="3"/>
  <c r="E223" i="3"/>
  <c r="D223" i="3"/>
  <c r="R218" i="3"/>
  <c r="Q218" i="3"/>
  <c r="P218" i="3"/>
  <c r="O218" i="3"/>
  <c r="N218" i="3"/>
  <c r="M218" i="3"/>
  <c r="L218" i="3"/>
  <c r="K218" i="3"/>
  <c r="J218" i="3"/>
  <c r="I218" i="3"/>
  <c r="H218" i="3"/>
  <c r="G218" i="3"/>
  <c r="F218" i="3"/>
  <c r="E218" i="3"/>
  <c r="D218" i="3"/>
  <c r="R207" i="3"/>
  <c r="R225" i="3" s="1"/>
  <c r="Q207" i="3"/>
  <c r="Q225" i="3" s="1"/>
  <c r="P207" i="3"/>
  <c r="P225" i="3" s="1"/>
  <c r="O207" i="3"/>
  <c r="O225" i="3" s="1"/>
  <c r="N207" i="3"/>
  <c r="N225" i="3" s="1"/>
  <c r="M207" i="3"/>
  <c r="M225" i="3" s="1"/>
  <c r="L207" i="3"/>
  <c r="L225" i="3" s="1"/>
  <c r="K207" i="3"/>
  <c r="K225" i="3" s="1"/>
  <c r="J207" i="3"/>
  <c r="J225" i="3" s="1"/>
  <c r="I207" i="3"/>
  <c r="I225" i="3" s="1"/>
  <c r="H207" i="3"/>
  <c r="H225" i="3" s="1"/>
  <c r="G207" i="3"/>
  <c r="G225" i="3" s="1"/>
  <c r="F207" i="3"/>
  <c r="F225" i="3" s="1"/>
  <c r="E207" i="3"/>
  <c r="E225" i="3" s="1"/>
  <c r="D207" i="3"/>
  <c r="D225" i="3" s="1"/>
  <c r="R220" i="1"/>
  <c r="Q220" i="1"/>
  <c r="P220" i="1"/>
  <c r="O220" i="1"/>
  <c r="N220" i="1"/>
  <c r="M220" i="1"/>
  <c r="L220" i="1"/>
  <c r="K220" i="1"/>
  <c r="J220" i="1"/>
  <c r="I220" i="1"/>
  <c r="H220" i="1"/>
  <c r="G220" i="1"/>
  <c r="F220" i="1"/>
  <c r="E220" i="1"/>
  <c r="D220" i="1"/>
  <c r="R234" i="1"/>
  <c r="Q234" i="1"/>
  <c r="P234" i="1"/>
  <c r="O234" i="1"/>
  <c r="N234" i="1"/>
  <c r="M234" i="1"/>
  <c r="L234" i="1"/>
  <c r="K234" i="1"/>
  <c r="J234" i="1"/>
  <c r="I234" i="1"/>
  <c r="H234" i="1"/>
  <c r="G234" i="1"/>
  <c r="F234" i="1"/>
  <c r="E234" i="1"/>
  <c r="D234" i="1"/>
  <c r="R232" i="1"/>
  <c r="Q232" i="1"/>
  <c r="P232" i="1"/>
  <c r="O232" i="1"/>
  <c r="N232" i="1"/>
  <c r="M232" i="1"/>
  <c r="L232" i="1"/>
  <c r="K232" i="1"/>
  <c r="J232" i="1"/>
  <c r="I232" i="1"/>
  <c r="H232" i="1"/>
  <c r="G232" i="1"/>
  <c r="F232" i="1"/>
  <c r="E232" i="1"/>
  <c r="D232" i="1"/>
  <c r="R227" i="1"/>
  <c r="Q227" i="1"/>
  <c r="P227" i="1"/>
  <c r="O227" i="1"/>
  <c r="N227" i="1"/>
  <c r="M227" i="1"/>
  <c r="L227" i="1"/>
  <c r="K227" i="1"/>
  <c r="J227" i="1"/>
  <c r="I227" i="1"/>
  <c r="H227" i="1"/>
  <c r="G227" i="1"/>
  <c r="F227" i="1"/>
  <c r="E227" i="1"/>
  <c r="D227" i="1"/>
  <c r="R216" i="1"/>
  <c r="Q216" i="1"/>
  <c r="P216" i="1"/>
  <c r="O216" i="1"/>
  <c r="N216" i="1"/>
  <c r="M216" i="1"/>
  <c r="L216" i="1"/>
  <c r="K216" i="1"/>
  <c r="J216" i="1"/>
  <c r="I216" i="1"/>
  <c r="H216" i="1"/>
  <c r="G216" i="1"/>
  <c r="F216" i="1"/>
  <c r="E216" i="1"/>
  <c r="D216" i="1"/>
  <c r="R208" i="1"/>
  <c r="Q208" i="1"/>
  <c r="P208" i="1"/>
  <c r="O208" i="1"/>
  <c r="N208" i="1"/>
  <c r="M208" i="1"/>
  <c r="L208" i="1"/>
  <c r="K208" i="1"/>
  <c r="J208" i="1"/>
  <c r="I208" i="1"/>
  <c r="H208" i="1"/>
  <c r="G208" i="1"/>
  <c r="F208" i="1"/>
  <c r="E208" i="1"/>
  <c r="D208" i="1"/>
  <c r="R200" i="3"/>
  <c r="Q200" i="3"/>
  <c r="P200" i="3"/>
  <c r="O200" i="3"/>
  <c r="N200" i="3"/>
  <c r="M200" i="3"/>
  <c r="L200" i="3"/>
  <c r="K200" i="3"/>
  <c r="J200" i="3"/>
  <c r="I200" i="3"/>
  <c r="H200" i="3"/>
  <c r="G200" i="3"/>
  <c r="F200" i="3"/>
  <c r="E200" i="3"/>
  <c r="D200" i="3"/>
  <c r="R196" i="3"/>
  <c r="Q196" i="3"/>
  <c r="P196" i="3"/>
  <c r="O196" i="3"/>
  <c r="N196" i="3"/>
  <c r="M196" i="3"/>
  <c r="L196" i="3"/>
  <c r="K196" i="3"/>
  <c r="J196" i="3"/>
  <c r="I196" i="3"/>
  <c r="H196" i="3"/>
  <c r="G196" i="3"/>
  <c r="F196" i="3"/>
  <c r="E196" i="3"/>
  <c r="D196" i="3"/>
  <c r="R180" i="3"/>
  <c r="Q180" i="3"/>
  <c r="P180" i="3"/>
  <c r="O180" i="3"/>
  <c r="N180" i="3"/>
  <c r="M180" i="3"/>
  <c r="L180" i="3"/>
  <c r="K180" i="3"/>
  <c r="J180" i="3"/>
  <c r="I180" i="3"/>
  <c r="H180" i="3"/>
  <c r="G180" i="3"/>
  <c r="F180" i="3"/>
  <c r="E180" i="3"/>
  <c r="D180" i="3"/>
  <c r="R188" i="1"/>
  <c r="Q188" i="1"/>
  <c r="P188" i="1"/>
  <c r="O188" i="1"/>
  <c r="N188" i="1"/>
  <c r="M188" i="1"/>
  <c r="L188" i="1"/>
  <c r="K188" i="1"/>
  <c r="J188" i="1"/>
  <c r="I188" i="1"/>
  <c r="H188" i="1"/>
  <c r="G188" i="1"/>
  <c r="F188" i="1"/>
  <c r="E188" i="1"/>
  <c r="D188" i="1"/>
  <c r="R165" i="3"/>
  <c r="Q165" i="3"/>
  <c r="P165" i="3"/>
  <c r="O165" i="3"/>
  <c r="N165" i="3"/>
  <c r="M165" i="3"/>
  <c r="L165" i="3"/>
  <c r="K165" i="3"/>
  <c r="J165" i="3"/>
  <c r="I165" i="3"/>
  <c r="H165" i="3"/>
  <c r="G165" i="3"/>
  <c r="F165" i="3"/>
  <c r="E165" i="3"/>
  <c r="D165" i="3"/>
  <c r="R171" i="1"/>
  <c r="Q171" i="1"/>
  <c r="P171" i="1"/>
  <c r="O171" i="1"/>
  <c r="N171" i="1"/>
  <c r="M171" i="1"/>
  <c r="L171" i="1"/>
  <c r="K171" i="1"/>
  <c r="J171" i="1"/>
  <c r="I171" i="1"/>
  <c r="H171" i="1"/>
  <c r="G171" i="1"/>
  <c r="F171" i="1"/>
  <c r="E171" i="1"/>
  <c r="D171" i="1"/>
  <c r="H268" i="1"/>
  <c r="I268" i="1"/>
  <c r="K268" i="1"/>
  <c r="L268" i="1"/>
  <c r="M268" i="1"/>
  <c r="N268" i="1"/>
  <c r="O268" i="1"/>
  <c r="P268" i="1"/>
  <c r="Q268" i="1"/>
  <c r="R268" i="1"/>
  <c r="R139" i="3"/>
  <c r="Q139" i="3"/>
  <c r="P139" i="3"/>
  <c r="O139" i="3"/>
  <c r="N139" i="3"/>
  <c r="M139" i="3"/>
  <c r="L139" i="3"/>
  <c r="K139" i="3"/>
  <c r="J139" i="3"/>
  <c r="I139" i="3"/>
  <c r="H139" i="3"/>
  <c r="G139" i="3"/>
  <c r="F139" i="3"/>
  <c r="E139" i="3"/>
  <c r="D139" i="3"/>
  <c r="R143" i="1"/>
  <c r="Q143" i="1"/>
  <c r="P143" i="1"/>
  <c r="O143" i="1"/>
  <c r="N143" i="1"/>
  <c r="M143" i="1"/>
  <c r="L143" i="1"/>
  <c r="K143" i="1"/>
  <c r="J143" i="1"/>
  <c r="I143" i="1"/>
  <c r="H143" i="1"/>
  <c r="G143" i="1"/>
  <c r="F143" i="1"/>
  <c r="E143" i="1"/>
  <c r="D143" i="1"/>
  <c r="R254" i="3"/>
  <c r="Q254" i="3"/>
  <c r="P254" i="3"/>
  <c r="O254" i="3"/>
  <c r="N254" i="3"/>
  <c r="M254" i="3"/>
  <c r="L254" i="3"/>
  <c r="K254" i="3"/>
  <c r="J254" i="3"/>
  <c r="I254" i="3"/>
  <c r="H254" i="3"/>
  <c r="G254" i="3"/>
  <c r="F254" i="3"/>
  <c r="E254" i="3"/>
  <c r="D254" i="3"/>
  <c r="R263" i="1"/>
  <c r="Q263" i="1"/>
  <c r="P263" i="1"/>
  <c r="O263" i="1"/>
  <c r="N263" i="1"/>
  <c r="M263" i="1"/>
  <c r="L263" i="1"/>
  <c r="K263" i="1"/>
  <c r="J263" i="1"/>
  <c r="I263" i="1"/>
  <c r="H263" i="1"/>
  <c r="G263" i="1"/>
  <c r="F263" i="1"/>
  <c r="E263" i="1"/>
  <c r="D263" i="1"/>
  <c r="R124" i="1"/>
  <c r="Q124" i="1"/>
  <c r="P124" i="1"/>
  <c r="O124" i="1"/>
  <c r="N124" i="1"/>
  <c r="M124" i="1"/>
  <c r="L124" i="1"/>
  <c r="K124" i="1"/>
  <c r="J124" i="1"/>
  <c r="I124" i="1"/>
  <c r="H124" i="1"/>
  <c r="G124" i="1"/>
  <c r="F124" i="1"/>
  <c r="E124" i="1"/>
  <c r="D124" i="1"/>
  <c r="R119" i="1"/>
  <c r="Q119" i="1"/>
  <c r="P119" i="1"/>
  <c r="O119" i="1"/>
  <c r="N119" i="1"/>
  <c r="M119" i="1"/>
  <c r="L119" i="1"/>
  <c r="K119" i="1"/>
  <c r="J119" i="1"/>
  <c r="I119" i="1"/>
  <c r="H119" i="1"/>
  <c r="G119" i="1"/>
  <c r="F119" i="1"/>
  <c r="E119" i="1"/>
  <c r="D119" i="1"/>
  <c r="R120" i="3"/>
  <c r="Q120" i="3"/>
  <c r="P120" i="3"/>
  <c r="O120" i="3"/>
  <c r="N120" i="3"/>
  <c r="M120" i="3"/>
  <c r="L120" i="3"/>
  <c r="K120" i="3"/>
  <c r="J120" i="3"/>
  <c r="I120" i="3"/>
  <c r="H120" i="3"/>
  <c r="G120" i="3"/>
  <c r="F120" i="3"/>
  <c r="E120" i="3"/>
  <c r="D120" i="3"/>
  <c r="R115" i="3"/>
  <c r="Q115" i="3"/>
  <c r="P115" i="3"/>
  <c r="O115" i="3"/>
  <c r="N115" i="3"/>
  <c r="M115" i="3"/>
  <c r="L115" i="3"/>
  <c r="K115" i="3"/>
  <c r="J115" i="3"/>
  <c r="I115" i="3"/>
  <c r="H115" i="3"/>
  <c r="G115" i="3"/>
  <c r="F115" i="3"/>
  <c r="E115" i="3"/>
  <c r="D115" i="3"/>
  <c r="R104" i="1"/>
  <c r="Q104" i="1"/>
  <c r="P104" i="1"/>
  <c r="O104" i="1"/>
  <c r="N104" i="1"/>
  <c r="M104" i="1"/>
  <c r="L104" i="1"/>
  <c r="K104" i="1"/>
  <c r="J104" i="1"/>
  <c r="I104" i="1"/>
  <c r="H104" i="1"/>
  <c r="G104" i="1"/>
  <c r="F104" i="1"/>
  <c r="E104" i="1"/>
  <c r="D104" i="1"/>
  <c r="R100" i="3"/>
  <c r="Q100" i="3"/>
  <c r="P100" i="3"/>
  <c r="O100" i="3"/>
  <c r="N100" i="3"/>
  <c r="M100" i="3"/>
  <c r="L100" i="3"/>
  <c r="K100" i="3"/>
  <c r="J100" i="3"/>
  <c r="I100" i="3"/>
  <c r="H100" i="3"/>
  <c r="G100" i="3"/>
  <c r="F100" i="3"/>
  <c r="E100" i="3"/>
  <c r="D100" i="3"/>
  <c r="R69" i="3"/>
  <c r="Q69" i="3"/>
  <c r="P69" i="3"/>
  <c r="O69" i="3"/>
  <c r="N69" i="3"/>
  <c r="M69" i="3"/>
  <c r="L69" i="3"/>
  <c r="K69" i="3"/>
  <c r="J69" i="3"/>
  <c r="I69" i="3"/>
  <c r="H69" i="3"/>
  <c r="G69" i="3"/>
  <c r="F69" i="3"/>
  <c r="E69" i="3"/>
  <c r="D69" i="3"/>
  <c r="R91" i="3"/>
  <c r="Q91" i="3"/>
  <c r="P91" i="3"/>
  <c r="O91" i="3"/>
  <c r="N91" i="3"/>
  <c r="M91" i="3"/>
  <c r="L91" i="3"/>
  <c r="K91" i="3"/>
  <c r="J91" i="3"/>
  <c r="I91" i="3"/>
  <c r="H91" i="3"/>
  <c r="G91" i="3"/>
  <c r="F91" i="3"/>
  <c r="E91" i="3"/>
  <c r="D91" i="3"/>
  <c r="R86" i="3"/>
  <c r="Q86" i="3"/>
  <c r="P86" i="3"/>
  <c r="O86" i="3"/>
  <c r="N86" i="3"/>
  <c r="M86" i="3"/>
  <c r="L86" i="3"/>
  <c r="K86" i="3"/>
  <c r="J86" i="3"/>
  <c r="I86" i="3"/>
  <c r="H86" i="3"/>
  <c r="G86" i="3"/>
  <c r="F86" i="3"/>
  <c r="E86" i="3"/>
  <c r="D86" i="3"/>
  <c r="D204" i="1"/>
  <c r="E204" i="1"/>
  <c r="F204" i="1"/>
  <c r="G204" i="1"/>
  <c r="H204" i="1"/>
  <c r="I204" i="1"/>
  <c r="J204" i="1"/>
  <c r="K204" i="1"/>
  <c r="L204" i="1"/>
  <c r="M204" i="1"/>
  <c r="N204" i="1"/>
  <c r="O204" i="1"/>
  <c r="P204" i="1"/>
  <c r="Q204" i="1"/>
  <c r="R204" i="1"/>
  <c r="R73" i="1"/>
  <c r="Q73" i="1"/>
  <c r="P73" i="1"/>
  <c r="O73" i="1"/>
  <c r="N73" i="1"/>
  <c r="M73" i="1"/>
  <c r="L73" i="1"/>
  <c r="K73" i="1"/>
  <c r="J73" i="1"/>
  <c r="I73" i="1"/>
  <c r="H73" i="1"/>
  <c r="G73" i="1"/>
  <c r="F73" i="1"/>
  <c r="E73" i="1"/>
  <c r="D73" i="1"/>
  <c r="D248" i="3" l="1"/>
  <c r="F248" i="3"/>
  <c r="H248" i="3"/>
  <c r="J248" i="3"/>
  <c r="L248" i="3"/>
  <c r="N248" i="3"/>
  <c r="P248" i="3"/>
  <c r="R248" i="3"/>
  <c r="D259" i="1"/>
  <c r="F259" i="1"/>
  <c r="H259" i="1"/>
  <c r="J259" i="1"/>
  <c r="L259" i="1"/>
  <c r="N259" i="1"/>
  <c r="P259" i="1"/>
  <c r="R259" i="1"/>
  <c r="E248" i="3"/>
  <c r="G248" i="3"/>
  <c r="I248" i="3"/>
  <c r="K248" i="3"/>
  <c r="M248" i="3"/>
  <c r="O248" i="3"/>
  <c r="Q248" i="3"/>
  <c r="E259" i="1"/>
  <c r="G259" i="1"/>
  <c r="I259" i="1"/>
  <c r="K259" i="1"/>
  <c r="M259" i="1"/>
  <c r="O259" i="1"/>
  <c r="Q259" i="1"/>
  <c r="E236" i="1"/>
  <c r="G236" i="1"/>
  <c r="D236" i="1"/>
  <c r="F236" i="1"/>
  <c r="H236" i="1"/>
  <c r="J236" i="1"/>
  <c r="L236" i="1"/>
  <c r="N236" i="1"/>
  <c r="P236" i="1"/>
  <c r="R236" i="1"/>
  <c r="I236" i="1"/>
  <c r="K236" i="1"/>
  <c r="M236" i="1"/>
  <c r="O236" i="1"/>
  <c r="Q236" i="1"/>
  <c r="R27" i="3" l="1"/>
  <c r="Q27" i="3"/>
  <c r="P27" i="3"/>
  <c r="O27" i="3"/>
  <c r="N27" i="3"/>
  <c r="M27" i="3"/>
  <c r="L27" i="3"/>
  <c r="K27" i="3"/>
  <c r="J27" i="3"/>
  <c r="I27" i="3"/>
  <c r="H27" i="3"/>
  <c r="G27" i="3"/>
  <c r="F27" i="3"/>
  <c r="E27" i="3"/>
  <c r="D27" i="3"/>
  <c r="R23" i="3"/>
  <c r="Q23" i="3"/>
  <c r="P23" i="3"/>
  <c r="O23" i="3"/>
  <c r="N23" i="3"/>
  <c r="M23" i="3"/>
  <c r="L23" i="3"/>
  <c r="K23" i="3"/>
  <c r="J23" i="3"/>
  <c r="I23" i="3"/>
  <c r="H23" i="3"/>
  <c r="G23" i="3"/>
  <c r="F23" i="3"/>
  <c r="E23" i="3"/>
  <c r="D23" i="3"/>
  <c r="R18" i="3"/>
  <c r="Q18" i="3"/>
  <c r="P18" i="3"/>
  <c r="O18" i="3"/>
  <c r="N18" i="3"/>
  <c r="M18" i="3"/>
  <c r="L18" i="3"/>
  <c r="K18" i="3"/>
  <c r="J18" i="3"/>
  <c r="I18" i="3"/>
  <c r="H18" i="3"/>
  <c r="G18" i="3"/>
  <c r="F18" i="3"/>
  <c r="E18" i="3"/>
  <c r="D18" i="3"/>
  <c r="R9" i="3"/>
  <c r="Q9" i="3"/>
  <c r="P9" i="3"/>
  <c r="O9" i="3"/>
  <c r="N9" i="3"/>
  <c r="M9" i="3"/>
  <c r="L9" i="3"/>
  <c r="K9" i="3"/>
  <c r="J9" i="3"/>
  <c r="I9" i="3"/>
  <c r="H9" i="3"/>
  <c r="G9" i="3"/>
  <c r="F9" i="3"/>
  <c r="E9" i="3"/>
  <c r="D9" i="3"/>
  <c r="R4" i="3"/>
  <c r="Q4" i="3"/>
  <c r="P4" i="3"/>
  <c r="O4" i="3"/>
  <c r="N4" i="3"/>
  <c r="M4" i="3"/>
  <c r="L4" i="3"/>
  <c r="K4" i="3"/>
  <c r="J4" i="3"/>
  <c r="I4" i="3"/>
  <c r="H4" i="3"/>
  <c r="G4" i="3"/>
  <c r="F4" i="3"/>
  <c r="E4" i="3"/>
  <c r="D4" i="3"/>
  <c r="D29" i="3" l="1"/>
  <c r="G29" i="3"/>
  <c r="I29" i="3"/>
  <c r="K29" i="3"/>
  <c r="E29" i="3"/>
  <c r="M29" i="3"/>
  <c r="O29" i="3"/>
  <c r="Q29" i="3"/>
  <c r="F29" i="3"/>
  <c r="H29" i="3"/>
  <c r="J29" i="3"/>
  <c r="L29" i="3"/>
  <c r="N29" i="3"/>
  <c r="P29" i="3"/>
  <c r="R29" i="3"/>
  <c r="R27" i="1"/>
  <c r="Q27" i="1"/>
  <c r="P27" i="1"/>
  <c r="O27" i="1"/>
  <c r="N27" i="1"/>
  <c r="M27" i="1"/>
  <c r="L27" i="1"/>
  <c r="K27" i="1"/>
  <c r="J27" i="1"/>
  <c r="I27" i="1"/>
  <c r="H27" i="1"/>
  <c r="G27" i="1"/>
  <c r="F27" i="1"/>
  <c r="E27" i="1"/>
  <c r="D27" i="1"/>
  <c r="R23" i="1"/>
  <c r="Q23" i="1"/>
  <c r="P23" i="1"/>
  <c r="O23" i="1"/>
  <c r="N23" i="1"/>
  <c r="M23" i="1"/>
  <c r="L23" i="1"/>
  <c r="K23" i="1"/>
  <c r="J23" i="1"/>
  <c r="I23" i="1"/>
  <c r="H23" i="1"/>
  <c r="G23" i="1"/>
  <c r="F23" i="1"/>
  <c r="E23" i="1"/>
  <c r="D23" i="1"/>
  <c r="R18" i="1"/>
  <c r="Q18" i="1"/>
  <c r="P18" i="1"/>
  <c r="O18" i="1"/>
  <c r="N18" i="1"/>
  <c r="M18" i="1"/>
  <c r="L18" i="1"/>
  <c r="K18" i="1"/>
  <c r="J18" i="1"/>
  <c r="I18" i="1"/>
  <c r="H18" i="1"/>
  <c r="G18" i="1"/>
  <c r="F18" i="1"/>
  <c r="E18" i="1"/>
  <c r="D18" i="1"/>
  <c r="R9" i="1"/>
  <c r="Q9" i="1"/>
  <c r="P9" i="1"/>
  <c r="O9" i="1"/>
  <c r="N9" i="1"/>
  <c r="M9" i="1"/>
  <c r="L9" i="1"/>
  <c r="K9" i="1"/>
  <c r="J9" i="1"/>
  <c r="I9" i="1"/>
  <c r="H9" i="1"/>
  <c r="G9" i="1"/>
  <c r="F9" i="1"/>
  <c r="E9" i="1"/>
  <c r="D9" i="1"/>
  <c r="R4" i="1"/>
  <c r="Q4" i="1"/>
  <c r="P4" i="1"/>
  <c r="O4" i="1"/>
  <c r="N4" i="1"/>
  <c r="M4" i="1"/>
  <c r="L4" i="1"/>
  <c r="K4" i="1"/>
  <c r="J4" i="1"/>
  <c r="I4" i="1"/>
  <c r="H4" i="1"/>
  <c r="G4" i="1"/>
  <c r="F4" i="1"/>
  <c r="E4" i="1"/>
  <c r="D4" i="1"/>
  <c r="E29" i="1" l="1"/>
  <c r="G29" i="1"/>
  <c r="I29" i="1"/>
  <c r="K29" i="1"/>
  <c r="M29" i="1"/>
  <c r="O29" i="1"/>
  <c r="Q29" i="1"/>
  <c r="D29" i="1"/>
  <c r="F29" i="1"/>
  <c r="H29" i="1"/>
  <c r="J29" i="1"/>
  <c r="L29" i="1"/>
  <c r="N29" i="1"/>
  <c r="P29" i="1"/>
  <c r="R29" i="1"/>
  <c r="R266" i="3" l="1"/>
  <c r="R274" i="3" s="1"/>
  <c r="Q266" i="3"/>
  <c r="Q274" i="3" s="1"/>
  <c r="P266" i="3"/>
  <c r="P274" i="3" s="1"/>
  <c r="O266" i="3"/>
  <c r="O274" i="3" s="1"/>
  <c r="N266" i="3"/>
  <c r="N274" i="3" s="1"/>
  <c r="M266" i="3"/>
  <c r="M274" i="3" s="1"/>
  <c r="L266" i="3"/>
  <c r="L274" i="3" s="1"/>
  <c r="K266" i="3"/>
  <c r="K274" i="3" s="1"/>
  <c r="J266" i="3"/>
  <c r="J274" i="3" s="1"/>
  <c r="I266" i="3"/>
  <c r="I274" i="3" s="1"/>
  <c r="H266" i="3"/>
  <c r="H274" i="3" s="1"/>
  <c r="G266" i="3"/>
  <c r="G274" i="3" s="1"/>
  <c r="F266" i="3"/>
  <c r="F274" i="3" s="1"/>
  <c r="E266" i="3"/>
  <c r="E274" i="3" s="1"/>
  <c r="D266" i="3"/>
  <c r="D274" i="3" s="1"/>
  <c r="R81" i="3"/>
  <c r="Q81" i="3"/>
  <c r="P81" i="3"/>
  <c r="O81" i="3"/>
  <c r="N81" i="3"/>
  <c r="M81" i="3"/>
  <c r="L81" i="3"/>
  <c r="K81" i="3"/>
  <c r="J81" i="3"/>
  <c r="I81" i="3"/>
  <c r="H81" i="3"/>
  <c r="G81" i="3"/>
  <c r="F81" i="3"/>
  <c r="E81" i="3"/>
  <c r="D81" i="3"/>
  <c r="R75" i="3"/>
  <c r="Q75" i="3"/>
  <c r="P75" i="3"/>
  <c r="O75" i="3"/>
  <c r="N75" i="3"/>
  <c r="M75" i="3"/>
  <c r="L75" i="3"/>
  <c r="K75" i="3"/>
  <c r="J75" i="3"/>
  <c r="I75" i="3"/>
  <c r="H75" i="3"/>
  <c r="G75" i="3"/>
  <c r="F75" i="3"/>
  <c r="E75" i="3"/>
  <c r="D75" i="3"/>
  <c r="R110" i="3"/>
  <c r="Q110" i="3"/>
  <c r="P110" i="3"/>
  <c r="O110" i="3"/>
  <c r="N110" i="3"/>
  <c r="M110" i="3"/>
  <c r="L110" i="3"/>
  <c r="K110" i="3"/>
  <c r="J110" i="3"/>
  <c r="I110" i="3"/>
  <c r="H110" i="3"/>
  <c r="G110" i="3"/>
  <c r="F110" i="3"/>
  <c r="E110" i="3"/>
  <c r="D110" i="3"/>
  <c r="R170" i="3"/>
  <c r="Q170" i="3"/>
  <c r="P170" i="3"/>
  <c r="O170" i="3"/>
  <c r="N170" i="3"/>
  <c r="M170" i="3"/>
  <c r="L170" i="3"/>
  <c r="K170" i="3"/>
  <c r="J170" i="3"/>
  <c r="I170" i="3"/>
  <c r="H170" i="3"/>
  <c r="G170" i="3"/>
  <c r="F170" i="3"/>
  <c r="E170" i="3"/>
  <c r="D170" i="3"/>
  <c r="R191" i="3"/>
  <c r="Q191" i="3"/>
  <c r="P191" i="3"/>
  <c r="O191" i="3"/>
  <c r="N191" i="3"/>
  <c r="M191" i="3"/>
  <c r="L191" i="3"/>
  <c r="K191" i="3"/>
  <c r="J191" i="3"/>
  <c r="I191" i="3"/>
  <c r="H191" i="3"/>
  <c r="G191" i="3"/>
  <c r="F191" i="3"/>
  <c r="E191" i="3"/>
  <c r="D191" i="3"/>
  <c r="R172" i="3"/>
  <c r="Q172" i="3"/>
  <c r="P172" i="3"/>
  <c r="O172" i="3"/>
  <c r="N172" i="3"/>
  <c r="M172" i="3"/>
  <c r="L172" i="3"/>
  <c r="K172" i="3"/>
  <c r="J172" i="3"/>
  <c r="I172" i="3"/>
  <c r="H172" i="3"/>
  <c r="G172" i="3"/>
  <c r="F172" i="3"/>
  <c r="E172" i="3"/>
  <c r="D172" i="3"/>
  <c r="R144" i="3"/>
  <c r="Q144" i="3"/>
  <c r="P144" i="3"/>
  <c r="O144" i="3"/>
  <c r="N144" i="3"/>
  <c r="M144" i="3"/>
  <c r="L144" i="3"/>
  <c r="K144" i="3"/>
  <c r="J144" i="3"/>
  <c r="I144" i="3"/>
  <c r="H144" i="3"/>
  <c r="G144" i="3"/>
  <c r="F144" i="3"/>
  <c r="E144" i="3"/>
  <c r="D144" i="3"/>
  <c r="R157" i="3"/>
  <c r="Q157" i="3"/>
  <c r="P157" i="3"/>
  <c r="O157" i="3"/>
  <c r="N157" i="3"/>
  <c r="M157" i="3"/>
  <c r="L157" i="3"/>
  <c r="K157" i="3"/>
  <c r="J157" i="3"/>
  <c r="I157" i="3"/>
  <c r="H157" i="3"/>
  <c r="G157" i="3"/>
  <c r="F157" i="3"/>
  <c r="E157" i="3"/>
  <c r="D157" i="3"/>
  <c r="R153" i="3"/>
  <c r="Q153" i="3"/>
  <c r="P153" i="3"/>
  <c r="O153" i="3"/>
  <c r="N153" i="3"/>
  <c r="M153" i="3"/>
  <c r="L153" i="3"/>
  <c r="K153" i="3"/>
  <c r="J153" i="3"/>
  <c r="I153" i="3"/>
  <c r="H153" i="3"/>
  <c r="G153" i="3"/>
  <c r="F153" i="3"/>
  <c r="E153" i="3"/>
  <c r="D153" i="3"/>
  <c r="R129" i="3"/>
  <c r="R146" i="3" s="1"/>
  <c r="Q129" i="3"/>
  <c r="P129" i="3"/>
  <c r="P146" i="3" s="1"/>
  <c r="O129" i="3"/>
  <c r="N129" i="3"/>
  <c r="N146" i="3" s="1"/>
  <c r="M129" i="3"/>
  <c r="L129" i="3"/>
  <c r="L146" i="3" s="1"/>
  <c r="K129" i="3"/>
  <c r="J129" i="3"/>
  <c r="J146" i="3" s="1"/>
  <c r="I129" i="3"/>
  <c r="H129" i="3"/>
  <c r="H146" i="3" s="1"/>
  <c r="G129" i="3"/>
  <c r="F129" i="3"/>
  <c r="F146" i="3" s="1"/>
  <c r="E129" i="3"/>
  <c r="D129" i="3"/>
  <c r="D146" i="3" s="1"/>
  <c r="R185" i="3"/>
  <c r="R202" i="3" s="1"/>
  <c r="Q185" i="3"/>
  <c r="Q202" i="3" s="1"/>
  <c r="P185" i="3"/>
  <c r="P202" i="3" s="1"/>
  <c r="O185" i="3"/>
  <c r="O202" i="3" s="1"/>
  <c r="N185" i="3"/>
  <c r="N202" i="3" s="1"/>
  <c r="M185" i="3"/>
  <c r="M202" i="3" s="1"/>
  <c r="L185" i="3"/>
  <c r="L202" i="3" s="1"/>
  <c r="K185" i="3"/>
  <c r="K202" i="3" s="1"/>
  <c r="J185" i="3"/>
  <c r="J202" i="3" s="1"/>
  <c r="I185" i="3"/>
  <c r="I202" i="3" s="1"/>
  <c r="H185" i="3"/>
  <c r="H202" i="3" s="1"/>
  <c r="G185" i="3"/>
  <c r="G202" i="3" s="1"/>
  <c r="F185" i="3"/>
  <c r="F202" i="3" s="1"/>
  <c r="E185" i="3"/>
  <c r="E202" i="3" s="1"/>
  <c r="D185" i="3"/>
  <c r="D202" i="3" s="1"/>
  <c r="R60" i="3"/>
  <c r="Q60" i="3"/>
  <c r="P60" i="3"/>
  <c r="O60" i="3"/>
  <c r="N60" i="3"/>
  <c r="M60" i="3"/>
  <c r="L60" i="3"/>
  <c r="K60" i="3"/>
  <c r="J60" i="3"/>
  <c r="I60" i="3"/>
  <c r="H60" i="3"/>
  <c r="G60" i="3"/>
  <c r="F60" i="3"/>
  <c r="E60" i="3"/>
  <c r="D60" i="3"/>
  <c r="R58" i="3"/>
  <c r="Q58" i="3"/>
  <c r="P58" i="3"/>
  <c r="O58" i="3"/>
  <c r="N58" i="3"/>
  <c r="M58" i="3"/>
  <c r="L58" i="3"/>
  <c r="K58" i="3"/>
  <c r="J58" i="3"/>
  <c r="I58" i="3"/>
  <c r="H58" i="3"/>
  <c r="G58" i="3"/>
  <c r="F58" i="3"/>
  <c r="E58" i="3"/>
  <c r="D58" i="3"/>
  <c r="R53" i="3"/>
  <c r="Q53" i="3"/>
  <c r="P53" i="3"/>
  <c r="O53" i="3"/>
  <c r="N53" i="3"/>
  <c r="M53" i="3"/>
  <c r="L53" i="3"/>
  <c r="K53" i="3"/>
  <c r="J53" i="3"/>
  <c r="I53" i="3"/>
  <c r="H53" i="3"/>
  <c r="G53" i="3"/>
  <c r="F53" i="3"/>
  <c r="E53" i="3"/>
  <c r="D53" i="3"/>
  <c r="R44" i="3"/>
  <c r="Q44" i="3"/>
  <c r="P44" i="3"/>
  <c r="O44" i="3"/>
  <c r="N44" i="3"/>
  <c r="M44" i="3"/>
  <c r="L44" i="3"/>
  <c r="K44" i="3"/>
  <c r="J44" i="3"/>
  <c r="I44" i="3"/>
  <c r="H44" i="3"/>
  <c r="G44" i="3"/>
  <c r="F44" i="3"/>
  <c r="E44" i="3"/>
  <c r="D44" i="3"/>
  <c r="R40" i="3"/>
  <c r="Q40" i="3"/>
  <c r="P40" i="3"/>
  <c r="O40" i="3"/>
  <c r="N40" i="3"/>
  <c r="M40" i="3"/>
  <c r="L40" i="3"/>
  <c r="K40" i="3"/>
  <c r="J40" i="3"/>
  <c r="I40" i="3"/>
  <c r="H40" i="3"/>
  <c r="G40" i="3"/>
  <c r="F40" i="3"/>
  <c r="E40" i="3"/>
  <c r="D40" i="3"/>
  <c r="H40" i="2"/>
  <c r="H39" i="2"/>
  <c r="H37" i="2"/>
  <c r="H36" i="2"/>
  <c r="H35" i="2"/>
  <c r="H33" i="2"/>
  <c r="H32" i="2"/>
  <c r="H31" i="2"/>
  <c r="H30" i="2"/>
  <c r="H29" i="2"/>
  <c r="H28" i="2"/>
  <c r="H27" i="2"/>
  <c r="H25" i="2"/>
  <c r="H24" i="2"/>
  <c r="H23" i="2"/>
  <c r="H22" i="2"/>
  <c r="H21" i="2"/>
  <c r="H20" i="2"/>
  <c r="H19" i="2"/>
  <c r="H18" i="2"/>
  <c r="H17" i="2"/>
  <c r="H16" i="2"/>
  <c r="H14" i="2"/>
  <c r="H12" i="2"/>
  <c r="H11" i="2"/>
  <c r="H10" i="2"/>
  <c r="H9" i="2"/>
  <c r="H8" i="2"/>
  <c r="H7" i="2"/>
  <c r="H6" i="2"/>
  <c r="H4" i="2"/>
  <c r="H3" i="2"/>
  <c r="R275" i="1"/>
  <c r="R283" i="1" s="1"/>
  <c r="Q275" i="1"/>
  <c r="Q283" i="1" s="1"/>
  <c r="P275" i="1"/>
  <c r="P283" i="1" s="1"/>
  <c r="O275" i="1"/>
  <c r="O283" i="1" s="1"/>
  <c r="N275" i="1"/>
  <c r="N283" i="1" s="1"/>
  <c r="M275" i="1"/>
  <c r="M283" i="1" s="1"/>
  <c r="L275" i="1"/>
  <c r="L283" i="1" s="1"/>
  <c r="K275" i="1"/>
  <c r="K283" i="1" s="1"/>
  <c r="J275" i="1"/>
  <c r="J283" i="1" s="1"/>
  <c r="I275" i="1"/>
  <c r="I283" i="1" s="1"/>
  <c r="H275" i="1"/>
  <c r="H283" i="1" s="1"/>
  <c r="G275" i="1"/>
  <c r="G283" i="1" s="1"/>
  <c r="F275" i="1"/>
  <c r="F283" i="1" s="1"/>
  <c r="E275" i="1"/>
  <c r="E283" i="1" s="1"/>
  <c r="D275" i="1"/>
  <c r="D283" i="1" s="1"/>
  <c r="R85" i="1"/>
  <c r="Q85" i="1"/>
  <c r="P85" i="1"/>
  <c r="O85" i="1"/>
  <c r="N85" i="1"/>
  <c r="M85" i="1"/>
  <c r="L85" i="1"/>
  <c r="K85" i="1"/>
  <c r="J85" i="1"/>
  <c r="I85" i="1"/>
  <c r="H85" i="1"/>
  <c r="G85" i="1"/>
  <c r="F85" i="1"/>
  <c r="E85" i="1"/>
  <c r="D85" i="1"/>
  <c r="R79" i="1"/>
  <c r="Q79" i="1"/>
  <c r="P79" i="1"/>
  <c r="O79" i="1"/>
  <c r="N79" i="1"/>
  <c r="M79" i="1"/>
  <c r="L79" i="1"/>
  <c r="K79" i="1"/>
  <c r="J79" i="1"/>
  <c r="I79" i="1"/>
  <c r="H79" i="1"/>
  <c r="G79" i="1"/>
  <c r="F79" i="1"/>
  <c r="E79" i="1"/>
  <c r="D79" i="1"/>
  <c r="R109" i="1"/>
  <c r="Q109" i="1"/>
  <c r="P109" i="1"/>
  <c r="O109" i="1"/>
  <c r="N109" i="1"/>
  <c r="M109" i="1"/>
  <c r="L109" i="1"/>
  <c r="K109" i="1"/>
  <c r="J109" i="1"/>
  <c r="I109" i="1"/>
  <c r="H109" i="1"/>
  <c r="G109" i="1"/>
  <c r="F109" i="1"/>
  <c r="E109" i="1"/>
  <c r="D109" i="1"/>
  <c r="R150" i="1"/>
  <c r="Q150" i="1"/>
  <c r="P150" i="1"/>
  <c r="O150" i="1"/>
  <c r="N150" i="1"/>
  <c r="M150" i="1"/>
  <c r="L150" i="1"/>
  <c r="K150" i="1"/>
  <c r="J150" i="1"/>
  <c r="I150" i="1"/>
  <c r="H150" i="1"/>
  <c r="G150" i="1"/>
  <c r="F150" i="1"/>
  <c r="E150" i="1"/>
  <c r="D150" i="1"/>
  <c r="R176" i="1"/>
  <c r="Q176" i="1"/>
  <c r="P176" i="1"/>
  <c r="O176" i="1"/>
  <c r="N176" i="1"/>
  <c r="M176" i="1"/>
  <c r="L176" i="1"/>
  <c r="K176" i="1"/>
  <c r="J176" i="1"/>
  <c r="I176" i="1"/>
  <c r="H176" i="1"/>
  <c r="G176" i="1"/>
  <c r="F176" i="1"/>
  <c r="E176" i="1"/>
  <c r="D176" i="1"/>
  <c r="R138" i="1"/>
  <c r="Q138" i="1"/>
  <c r="P138" i="1"/>
  <c r="O138" i="1"/>
  <c r="N138" i="1"/>
  <c r="M138" i="1"/>
  <c r="L138" i="1"/>
  <c r="K138" i="1"/>
  <c r="I138" i="1"/>
  <c r="H138" i="1"/>
  <c r="R199" i="1"/>
  <c r="Q199" i="1"/>
  <c r="P199" i="1"/>
  <c r="O199" i="1"/>
  <c r="N199" i="1"/>
  <c r="M199" i="1"/>
  <c r="L199" i="1"/>
  <c r="K199" i="1"/>
  <c r="J199" i="1"/>
  <c r="I199" i="1"/>
  <c r="H199" i="1"/>
  <c r="G199" i="1"/>
  <c r="F199" i="1"/>
  <c r="E199" i="1"/>
  <c r="D199" i="1"/>
  <c r="R178" i="1"/>
  <c r="Q178" i="1"/>
  <c r="P178" i="1"/>
  <c r="O178" i="1"/>
  <c r="N178" i="1"/>
  <c r="M178" i="1"/>
  <c r="L178" i="1"/>
  <c r="K178" i="1"/>
  <c r="J178" i="1"/>
  <c r="I178" i="1"/>
  <c r="H178" i="1"/>
  <c r="G178" i="1"/>
  <c r="F178" i="1"/>
  <c r="E178" i="1"/>
  <c r="D178" i="1"/>
  <c r="R148" i="1"/>
  <c r="Q148" i="1"/>
  <c r="P148" i="1"/>
  <c r="O148" i="1"/>
  <c r="N148" i="1"/>
  <c r="M148" i="1"/>
  <c r="L148" i="1"/>
  <c r="K148" i="1"/>
  <c r="J148" i="1"/>
  <c r="I148" i="1"/>
  <c r="H148" i="1"/>
  <c r="G148" i="1"/>
  <c r="F148" i="1"/>
  <c r="E148" i="1"/>
  <c r="D148" i="1"/>
  <c r="R90" i="1"/>
  <c r="Q90" i="1"/>
  <c r="P90" i="1"/>
  <c r="O90" i="1"/>
  <c r="N90" i="1"/>
  <c r="M90" i="1"/>
  <c r="L90" i="1"/>
  <c r="K90" i="1"/>
  <c r="J90" i="1"/>
  <c r="I90" i="1"/>
  <c r="H90" i="1"/>
  <c r="G90" i="1"/>
  <c r="F90" i="1"/>
  <c r="E90" i="1"/>
  <c r="D90" i="1"/>
  <c r="R163" i="1"/>
  <c r="Q163" i="1"/>
  <c r="P163" i="1"/>
  <c r="O163" i="1"/>
  <c r="N163" i="1"/>
  <c r="M163" i="1"/>
  <c r="L163" i="1"/>
  <c r="K163" i="1"/>
  <c r="J163" i="1"/>
  <c r="I163" i="1"/>
  <c r="H163" i="1"/>
  <c r="G163" i="1"/>
  <c r="F163" i="1"/>
  <c r="E163" i="1"/>
  <c r="D163" i="1"/>
  <c r="R159" i="1"/>
  <c r="Q159" i="1"/>
  <c r="P159" i="1"/>
  <c r="O159" i="1"/>
  <c r="N159" i="1"/>
  <c r="M159" i="1"/>
  <c r="L159" i="1"/>
  <c r="K159" i="1"/>
  <c r="J159" i="1"/>
  <c r="I159" i="1"/>
  <c r="H159" i="1"/>
  <c r="G159" i="1"/>
  <c r="F159" i="1"/>
  <c r="E159" i="1"/>
  <c r="D159" i="1"/>
  <c r="R114" i="1"/>
  <c r="Q114" i="1"/>
  <c r="P114" i="1"/>
  <c r="O114" i="1"/>
  <c r="N114" i="1"/>
  <c r="M114" i="1"/>
  <c r="L114" i="1"/>
  <c r="K114" i="1"/>
  <c r="J114" i="1"/>
  <c r="I114" i="1"/>
  <c r="H114" i="1"/>
  <c r="G114" i="1"/>
  <c r="F114" i="1"/>
  <c r="E114" i="1"/>
  <c r="D114" i="1"/>
  <c r="R133" i="1"/>
  <c r="Q133" i="1"/>
  <c r="P133" i="1"/>
  <c r="O133" i="1"/>
  <c r="N133" i="1"/>
  <c r="M133" i="1"/>
  <c r="L133" i="1"/>
  <c r="K133" i="1"/>
  <c r="J133" i="1"/>
  <c r="I133" i="1"/>
  <c r="H133" i="1"/>
  <c r="G133" i="1"/>
  <c r="F133" i="1"/>
  <c r="E133" i="1"/>
  <c r="D133" i="1"/>
  <c r="R193" i="1"/>
  <c r="R210" i="1" s="1"/>
  <c r="Q193" i="1"/>
  <c r="Q210" i="1" s="1"/>
  <c r="P193" i="1"/>
  <c r="P210" i="1" s="1"/>
  <c r="O193" i="1"/>
  <c r="O210" i="1" s="1"/>
  <c r="N193" i="1"/>
  <c r="N210" i="1" s="1"/>
  <c r="M193" i="1"/>
  <c r="M210" i="1" s="1"/>
  <c r="L193" i="1"/>
  <c r="L210" i="1" s="1"/>
  <c r="K193" i="1"/>
  <c r="K210" i="1" s="1"/>
  <c r="J193" i="1"/>
  <c r="J210" i="1" s="1"/>
  <c r="I193" i="1"/>
  <c r="I210" i="1" s="1"/>
  <c r="H193" i="1"/>
  <c r="H210" i="1" s="1"/>
  <c r="G193" i="1"/>
  <c r="G210" i="1" s="1"/>
  <c r="F193" i="1"/>
  <c r="F210" i="1" s="1"/>
  <c r="E193" i="1"/>
  <c r="E210" i="1" s="1"/>
  <c r="D193" i="1"/>
  <c r="D210" i="1" s="1"/>
  <c r="R64" i="1"/>
  <c r="Q64" i="1"/>
  <c r="P64" i="1"/>
  <c r="O64" i="1"/>
  <c r="N64" i="1"/>
  <c r="M64" i="1"/>
  <c r="L64" i="1"/>
  <c r="K64" i="1"/>
  <c r="J64" i="1"/>
  <c r="I64" i="1"/>
  <c r="H64" i="1"/>
  <c r="G64" i="1"/>
  <c r="F64" i="1"/>
  <c r="E64" i="1"/>
  <c r="D64" i="1"/>
  <c r="R62" i="1"/>
  <c r="Q62" i="1"/>
  <c r="P62" i="1"/>
  <c r="O62" i="1"/>
  <c r="N62" i="1"/>
  <c r="M62" i="1"/>
  <c r="L62" i="1"/>
  <c r="K62" i="1"/>
  <c r="J62" i="1"/>
  <c r="I62" i="1"/>
  <c r="H62" i="1"/>
  <c r="G62" i="1"/>
  <c r="F62" i="1"/>
  <c r="E62" i="1"/>
  <c r="D62" i="1"/>
  <c r="R57" i="1"/>
  <c r="Q57" i="1"/>
  <c r="P57" i="1"/>
  <c r="O57" i="1"/>
  <c r="N57" i="1"/>
  <c r="M57" i="1"/>
  <c r="L57" i="1"/>
  <c r="K57" i="1"/>
  <c r="J57" i="1"/>
  <c r="I57" i="1"/>
  <c r="H57" i="1"/>
  <c r="G57" i="1"/>
  <c r="F57" i="1"/>
  <c r="E57" i="1"/>
  <c r="D57" i="1"/>
  <c r="R44" i="1"/>
  <c r="Q44" i="1"/>
  <c r="P44" i="1"/>
  <c r="O44" i="1"/>
  <c r="N44" i="1"/>
  <c r="M44" i="1"/>
  <c r="L44" i="1"/>
  <c r="K44" i="1"/>
  <c r="J44" i="1"/>
  <c r="I44" i="1"/>
  <c r="H44" i="1"/>
  <c r="G44" i="1"/>
  <c r="F44" i="1"/>
  <c r="E44" i="1"/>
  <c r="D44" i="1"/>
  <c r="D152" i="1" l="1"/>
  <c r="F152" i="1"/>
  <c r="H152" i="1"/>
  <c r="J152" i="1"/>
  <c r="L152" i="1"/>
  <c r="N152" i="1"/>
  <c r="P152" i="1"/>
  <c r="R152" i="1"/>
  <c r="D180" i="1"/>
  <c r="F180" i="1"/>
  <c r="H180" i="1"/>
  <c r="J180" i="1"/>
  <c r="L180" i="1"/>
  <c r="N180" i="1"/>
  <c r="P180" i="1"/>
  <c r="R180" i="1"/>
  <c r="E146" i="3"/>
  <c r="G146" i="3"/>
  <c r="I146" i="3"/>
  <c r="K146" i="3"/>
  <c r="M146" i="3"/>
  <c r="O146" i="3"/>
  <c r="Q146" i="3"/>
  <c r="D174" i="3"/>
  <c r="F174" i="3"/>
  <c r="H174" i="3"/>
  <c r="J174" i="3"/>
  <c r="L174" i="3"/>
  <c r="N174" i="3"/>
  <c r="P174" i="3"/>
  <c r="R174" i="3"/>
  <c r="E152" i="1"/>
  <c r="G152" i="1"/>
  <c r="I152" i="1"/>
  <c r="K152" i="1"/>
  <c r="M152" i="1"/>
  <c r="O152" i="1"/>
  <c r="Q152" i="1"/>
  <c r="E180" i="1"/>
  <c r="G180" i="1"/>
  <c r="I180" i="1"/>
  <c r="K180" i="1"/>
  <c r="M180" i="1"/>
  <c r="O180" i="1"/>
  <c r="Q180" i="1"/>
  <c r="E174" i="3"/>
  <c r="G174" i="3"/>
  <c r="I174" i="3"/>
  <c r="K174" i="3"/>
  <c r="M174" i="3"/>
  <c r="O174" i="3"/>
  <c r="Q174" i="3"/>
  <c r="H41" i="2"/>
  <c r="H42" i="2" s="1"/>
  <c r="E122" i="3"/>
  <c r="G122" i="3"/>
  <c r="I122" i="3"/>
  <c r="K122" i="3"/>
  <c r="M122" i="3"/>
  <c r="O122" i="3"/>
  <c r="Q122" i="3"/>
  <c r="F93" i="3"/>
  <c r="H93" i="3"/>
  <c r="J93" i="3"/>
  <c r="L93" i="3"/>
  <c r="N93" i="3"/>
  <c r="P93" i="3"/>
  <c r="R93" i="3"/>
  <c r="D93" i="3"/>
  <c r="D122" i="3"/>
  <c r="F122" i="3"/>
  <c r="H122" i="3"/>
  <c r="J122" i="3"/>
  <c r="L122" i="3"/>
  <c r="N122" i="3"/>
  <c r="P122" i="3"/>
  <c r="R122" i="3"/>
  <c r="F126" i="1"/>
  <c r="H126" i="1"/>
  <c r="J126" i="1"/>
  <c r="L126" i="1"/>
  <c r="N126" i="1"/>
  <c r="P126" i="1"/>
  <c r="R126" i="1"/>
  <c r="E126" i="1"/>
  <c r="G126" i="1"/>
  <c r="I126" i="1"/>
  <c r="K126" i="1"/>
  <c r="M126" i="1"/>
  <c r="O126" i="1"/>
  <c r="Q126" i="1"/>
  <c r="D126" i="1"/>
  <c r="E93" i="3"/>
  <c r="G93" i="3"/>
  <c r="I93" i="3"/>
  <c r="K93" i="3"/>
  <c r="M93" i="3"/>
  <c r="O93" i="3"/>
  <c r="Q93" i="3"/>
  <c r="E97" i="1"/>
  <c r="G97" i="1"/>
  <c r="I97" i="1"/>
  <c r="K97" i="1"/>
  <c r="M97" i="1"/>
  <c r="O97" i="1"/>
  <c r="Q97" i="1"/>
  <c r="D97" i="1"/>
  <c r="F97" i="1"/>
  <c r="H97" i="1"/>
  <c r="J97" i="1"/>
  <c r="L97" i="1"/>
  <c r="N97" i="1"/>
  <c r="P97" i="1"/>
  <c r="R97" i="1"/>
  <c r="E62" i="3"/>
  <c r="R62" i="3"/>
  <c r="G62" i="3"/>
  <c r="I62" i="3"/>
  <c r="K62" i="3"/>
  <c r="M62" i="3"/>
  <c r="O62" i="3"/>
  <c r="Q62" i="3"/>
  <c r="D62" i="3"/>
  <c r="F62" i="3"/>
  <c r="H62" i="3"/>
  <c r="J62" i="3"/>
  <c r="L62" i="3"/>
  <c r="N62" i="3"/>
  <c r="P62" i="3"/>
  <c r="D66" i="1"/>
  <c r="F66" i="1"/>
  <c r="H66" i="1"/>
  <c r="J66" i="1"/>
  <c r="L66" i="1"/>
  <c r="N66" i="1"/>
  <c r="P66" i="1"/>
  <c r="R66" i="1"/>
  <c r="E66" i="1"/>
  <c r="G66" i="1"/>
  <c r="I66" i="1"/>
  <c r="K66" i="1"/>
  <c r="M66" i="1"/>
  <c r="O66" i="1"/>
  <c r="Q66" i="1"/>
  <c r="G291" i="3" l="1"/>
  <c r="G292" i="3" s="1"/>
  <c r="N291" i="3"/>
  <c r="N292" i="3" s="1"/>
  <c r="D291" i="3"/>
  <c r="D298" i="3" s="1"/>
  <c r="D299" i="3" s="1"/>
  <c r="O291" i="3"/>
  <c r="O298" i="3" s="1"/>
  <c r="O299" i="3" s="1"/>
  <c r="F291" i="3"/>
  <c r="F292" i="3" s="1"/>
  <c r="M291" i="3"/>
  <c r="M292" i="3" s="1"/>
  <c r="I291" i="3"/>
  <c r="I292" i="3" s="1"/>
  <c r="E291" i="3"/>
  <c r="E292" i="3" s="1"/>
  <c r="P291" i="3"/>
  <c r="P298" i="3" s="1"/>
  <c r="P299" i="3" s="1"/>
  <c r="L291" i="3"/>
  <c r="L298" i="3" s="1"/>
  <c r="L299" i="3" s="1"/>
  <c r="H291" i="3"/>
  <c r="Q291" i="3"/>
  <c r="Q292" i="3" s="1"/>
  <c r="J291" i="3"/>
  <c r="J292" i="3" s="1"/>
  <c r="C291" i="3"/>
  <c r="C298" i="3" s="1"/>
  <c r="C299" i="3" s="1"/>
  <c r="K291" i="3"/>
  <c r="K298" i="3" s="1"/>
  <c r="K299" i="3" s="1"/>
  <c r="D300" i="1"/>
  <c r="D307" i="1" s="1"/>
  <c r="D308" i="1" s="1"/>
  <c r="Q300" i="1"/>
  <c r="I300" i="1"/>
  <c r="M300" i="1"/>
  <c r="O300" i="1"/>
  <c r="O307" i="1" s="1"/>
  <c r="O308" i="1" s="1"/>
  <c r="P300" i="1"/>
  <c r="P307" i="1" s="1"/>
  <c r="P308" i="1" s="1"/>
  <c r="N300" i="1"/>
  <c r="N307" i="1" s="1"/>
  <c r="N308" i="1" s="1"/>
  <c r="K300" i="1"/>
  <c r="K301" i="1" s="1"/>
  <c r="L300" i="1"/>
  <c r="L307" i="1" s="1"/>
  <c r="L308" i="1" s="1"/>
  <c r="J300" i="1"/>
  <c r="J307" i="1" s="1"/>
  <c r="J308" i="1" s="1"/>
  <c r="H300" i="1"/>
  <c r="G300" i="1"/>
  <c r="G307" i="1" s="1"/>
  <c r="G308" i="1" s="1"/>
  <c r="F300" i="1"/>
  <c r="F307" i="1" s="1"/>
  <c r="F308" i="1" s="1"/>
  <c r="E300" i="1"/>
  <c r="C300" i="1"/>
  <c r="C301" i="1" s="1"/>
  <c r="F298" i="3" l="1"/>
  <c r="F299" i="3" s="1"/>
  <c r="I298" i="3"/>
  <c r="I299" i="3" s="1"/>
  <c r="F301" i="1"/>
  <c r="C307" i="1"/>
  <c r="C308" i="1" s="1"/>
  <c r="N298" i="3"/>
  <c r="N299" i="3" s="1"/>
  <c r="O292" i="3"/>
  <c r="J298" i="3"/>
  <c r="J299" i="3" s="1"/>
  <c r="K292" i="3"/>
  <c r="Q298" i="3"/>
  <c r="Q299" i="3" s="1"/>
  <c r="D292" i="3"/>
  <c r="E298" i="3"/>
  <c r="E299" i="3" s="1"/>
  <c r="G298" i="3"/>
  <c r="G299" i="3" s="1"/>
  <c r="M298" i="3"/>
  <c r="M299" i="3" s="1"/>
  <c r="K307" i="1"/>
  <c r="K308" i="1" s="1"/>
  <c r="G301" i="1"/>
  <c r="O301" i="1"/>
  <c r="P292" i="3"/>
  <c r="L292" i="3"/>
  <c r="C292" i="3"/>
  <c r="D301" i="1"/>
  <c r="N301" i="1"/>
  <c r="L301" i="1"/>
  <c r="P301" i="1"/>
  <c r="E301" i="1"/>
  <c r="E307" i="1"/>
  <c r="E308" i="1" s="1"/>
  <c r="M301" i="1"/>
  <c r="M307" i="1"/>
  <c r="M308" i="1" s="1"/>
  <c r="I301" i="1"/>
  <c r="I307" i="1"/>
  <c r="I308" i="1" s="1"/>
  <c r="J301" i="1"/>
  <c r="Q301" i="1"/>
  <c r="Q307" i="1"/>
  <c r="Q308" i="1" s="1"/>
  <c r="H301" i="1" l="1"/>
  <c r="H307" i="1"/>
  <c r="H308" i="1" s="1"/>
  <c r="H292" i="3"/>
  <c r="H298" i="3" l="1"/>
  <c r="H299" i="3" s="1"/>
</calcChain>
</file>

<file path=xl/sharedStrings.xml><?xml version="1.0" encoding="utf-8"?>
<sst xmlns="http://schemas.openxmlformats.org/spreadsheetml/2006/main" count="2546" uniqueCount="568">
  <si>
    <t>День 1</t>
  </si>
  <si>
    <t>№ рец</t>
  </si>
  <si>
    <t>Приём пищи, наименование блюда</t>
  </si>
  <si>
    <t>Масса порции, г</t>
  </si>
  <si>
    <t>Пищевые вещества, г</t>
  </si>
  <si>
    <t>Энергетическая ценночть</t>
  </si>
  <si>
    <t>Витамины</t>
  </si>
  <si>
    <t>Минеральные вещества</t>
  </si>
  <si>
    <t>белки</t>
  </si>
  <si>
    <t>жиры</t>
  </si>
  <si>
    <t>углеводы</t>
  </si>
  <si>
    <t>В1</t>
  </si>
  <si>
    <t>В2</t>
  </si>
  <si>
    <t>С</t>
  </si>
  <si>
    <t>А</t>
  </si>
  <si>
    <t>E</t>
  </si>
  <si>
    <t>Ca</t>
  </si>
  <si>
    <t>I</t>
  </si>
  <si>
    <t>Mg</t>
  </si>
  <si>
    <t>Se</t>
  </si>
  <si>
    <t>P</t>
  </si>
  <si>
    <t>Fe</t>
  </si>
  <si>
    <t>60</t>
  </si>
  <si>
    <t>Картофель</t>
  </si>
  <si>
    <t>Лук репчатый</t>
  </si>
  <si>
    <t>Огурец соленый</t>
  </si>
  <si>
    <t>15/12</t>
  </si>
  <si>
    <t>Масло подсолнечное</t>
  </si>
  <si>
    <t>Свекла</t>
  </si>
  <si>
    <t>Морковь, красная</t>
  </si>
  <si>
    <t>100</t>
  </si>
  <si>
    <t>Курица, 1 категории</t>
  </si>
  <si>
    <t>Вода</t>
  </si>
  <si>
    <t>Пшеничная мука, первого сорта</t>
  </si>
  <si>
    <t>3,75/3,75</t>
  </si>
  <si>
    <t>Соль поваренная пищевая</t>
  </si>
  <si>
    <t>0,4/0,4</t>
  </si>
  <si>
    <t>Каша гречневая рассыпчатая</t>
  </si>
  <si>
    <t>180</t>
  </si>
  <si>
    <t>124,69/124,69</t>
  </si>
  <si>
    <t>Гречневая крупа ядрица</t>
  </si>
  <si>
    <t>83,59/83,59</t>
  </si>
  <si>
    <t>0,43/0,43</t>
  </si>
  <si>
    <t>Масло сливочное</t>
  </si>
  <si>
    <t>4,39/4,39</t>
  </si>
  <si>
    <t>200</t>
  </si>
  <si>
    <t>Яблоки</t>
  </si>
  <si>
    <t>Сахарный песок</t>
  </si>
  <si>
    <t>20/20</t>
  </si>
  <si>
    <t>Хлеб пшеничный</t>
  </si>
  <si>
    <t>Хлеб пшеничный витаминизированный</t>
  </si>
  <si>
    <t>30/30</t>
  </si>
  <si>
    <t>Итого:</t>
  </si>
  <si>
    <t>День 2</t>
  </si>
  <si>
    <t>Белки</t>
  </si>
  <si>
    <t>Жиры</t>
  </si>
  <si>
    <t>Углеводы</t>
  </si>
  <si>
    <t>Бутерброд с сыром</t>
  </si>
  <si>
    <t>6,8/6,8</t>
  </si>
  <si>
    <t>Сыр Российский</t>
  </si>
  <si>
    <t>14/13,2</t>
  </si>
  <si>
    <t>Пшеничный хлеб</t>
  </si>
  <si>
    <t>80</t>
  </si>
  <si>
    <t>Запеканка творожная с изюмом</t>
  </si>
  <si>
    <t>Изюм</t>
  </si>
  <si>
    <t>Крупа манная</t>
  </si>
  <si>
    <t>Творог</t>
  </si>
  <si>
    <t>Молоко</t>
  </si>
  <si>
    <t>63/63</t>
  </si>
  <si>
    <t>Сахар</t>
  </si>
  <si>
    <t>Яйцо 1С</t>
  </si>
  <si>
    <t>Молоко сгущёное</t>
  </si>
  <si>
    <t>15/15</t>
  </si>
  <si>
    <t>Кофейный напиток с молоком</t>
  </si>
  <si>
    <t>120/120</t>
  </si>
  <si>
    <t>Молоко стерилизованное 3,5% жирности</t>
  </si>
  <si>
    <t>100/100</t>
  </si>
  <si>
    <t>11,12/11,12</t>
  </si>
  <si>
    <t>Кофейный напиток</t>
  </si>
  <si>
    <t>3,34/3,34</t>
  </si>
  <si>
    <t>Плоды и ягоды свежие</t>
  </si>
  <si>
    <t>Апельсин</t>
  </si>
  <si>
    <t>142,9/100</t>
  </si>
  <si>
    <t>Итого :</t>
  </si>
  <si>
    <t>День 3</t>
  </si>
  <si>
    <t>A</t>
  </si>
  <si>
    <t>Огурец свежий в нарезке</t>
  </si>
  <si>
    <t xml:space="preserve">Огурец свежий </t>
  </si>
  <si>
    <t>61,2/60</t>
  </si>
  <si>
    <t>Фрикадельки рыбные</t>
  </si>
  <si>
    <t>Треска</t>
  </si>
  <si>
    <t>106/80</t>
  </si>
  <si>
    <t>Молоко стерилизованное 3,2% жирности</t>
  </si>
  <si>
    <t>Хлеб пшеничный, формовой из муки высшего сорта</t>
  </si>
  <si>
    <t>14/14</t>
  </si>
  <si>
    <t>Яйцо</t>
  </si>
  <si>
    <t>12/12</t>
  </si>
  <si>
    <t>Соль пищевая йодированная</t>
  </si>
  <si>
    <t>Пюре картофельное</t>
  </si>
  <si>
    <t>189/132,3</t>
  </si>
  <si>
    <t>4,5/4,5</t>
  </si>
  <si>
    <t>50,4/50,4</t>
  </si>
  <si>
    <t>0,45/0,45</t>
  </si>
  <si>
    <t>Чай с сахаром</t>
  </si>
  <si>
    <t>Чай</t>
  </si>
  <si>
    <t>0,6/0,6</t>
  </si>
  <si>
    <t>Вода питьевая</t>
  </si>
  <si>
    <t>190/190</t>
  </si>
  <si>
    <t>13/13</t>
  </si>
  <si>
    <t>День 4</t>
  </si>
  <si>
    <t>Салат из моркови с яблоком</t>
  </si>
  <si>
    <t>29,34/25,8</t>
  </si>
  <si>
    <t>39,78/31,8</t>
  </si>
  <si>
    <t>5/5</t>
  </si>
  <si>
    <t>3/3</t>
  </si>
  <si>
    <t>Гуляш из отварного мяса</t>
  </si>
  <si>
    <t>Говядина 1 кат.</t>
  </si>
  <si>
    <t>109,38/80,62</t>
  </si>
  <si>
    <t>10,62/8,75</t>
  </si>
  <si>
    <t>2,5/2,5</t>
  </si>
  <si>
    <t>Томатная паста. Консервы</t>
  </si>
  <si>
    <t>11,88/9,38</t>
  </si>
  <si>
    <t>33,12/33,12</t>
  </si>
  <si>
    <t>3,12/3,12</t>
  </si>
  <si>
    <t>1/1</t>
  </si>
  <si>
    <t>Макаронные изделия отварные</t>
  </si>
  <si>
    <t>6,3/6,3</t>
  </si>
  <si>
    <t>378/378</t>
  </si>
  <si>
    <t>2,1/2,1</t>
  </si>
  <si>
    <t>Макаронные изделия, высшего сорта, яичные</t>
  </si>
  <si>
    <t>День 5</t>
  </si>
  <si>
    <t>Каша из пшена и риса молочная жидкая ("Дружба")</t>
  </si>
  <si>
    <t>6/6</t>
  </si>
  <si>
    <t>150/150</t>
  </si>
  <si>
    <t>24/24</t>
  </si>
  <si>
    <t>0,5/0,5</t>
  </si>
  <si>
    <t>Рис</t>
  </si>
  <si>
    <t>10/10</t>
  </si>
  <si>
    <t>Пшено</t>
  </si>
  <si>
    <t>397</t>
  </si>
  <si>
    <t>Какао с молоком</t>
  </si>
  <si>
    <t>88,88/88,88</t>
  </si>
  <si>
    <t>Какао-порошок</t>
  </si>
  <si>
    <t>2,22/2,22</t>
  </si>
  <si>
    <t>122,22/122,22</t>
  </si>
  <si>
    <t>10</t>
  </si>
  <si>
    <t>Яйца вареные</t>
  </si>
  <si>
    <t>40</t>
  </si>
  <si>
    <t>40/40</t>
  </si>
  <si>
    <t>итого:</t>
  </si>
  <si>
    <t>День 6</t>
  </si>
  <si>
    <t>102/100</t>
  </si>
  <si>
    <t>Капуста белокочанная</t>
  </si>
  <si>
    <t>День 7</t>
  </si>
  <si>
    <t>Огурец, грунтовый</t>
  </si>
  <si>
    <t>Хлеб пшеничный, формовой из муки 1 сорта</t>
  </si>
  <si>
    <t>День 8</t>
  </si>
  <si>
    <t>Омлет натуральный</t>
  </si>
  <si>
    <t>Яблоко</t>
  </si>
  <si>
    <t>113,7/100</t>
  </si>
  <si>
    <t>День 9</t>
  </si>
  <si>
    <t>9,9/9</t>
  </si>
  <si>
    <t>30/24</t>
  </si>
  <si>
    <t>Масло растительное</t>
  </si>
  <si>
    <t>4,2/4,2</t>
  </si>
  <si>
    <t>0,15/0,15</t>
  </si>
  <si>
    <t>Котлеты рыбные</t>
  </si>
  <si>
    <t>0,3/0,3</t>
  </si>
  <si>
    <t>165.2</t>
  </si>
  <si>
    <t>Каша рассыпчатая рисовая</t>
  </si>
  <si>
    <t>131,71/131,71</t>
  </si>
  <si>
    <t>Крупа рисовая</t>
  </si>
  <si>
    <t>62,33/62,33</t>
  </si>
  <si>
    <t xml:space="preserve"> </t>
  </si>
  <si>
    <t>Химический состав за период (всего)</t>
  </si>
  <si>
    <t>№ п/п</t>
  </si>
  <si>
    <t>приём пищи</t>
  </si>
  <si>
    <t>завтрак</t>
  </si>
  <si>
    <t>Химический состав за период (в среднем за день)</t>
  </si>
  <si>
    <t>Выборка продуктов по меню для категории 7-10 лет</t>
  </si>
  <si>
    <t>Ед.изм.</t>
  </si>
  <si>
    <t>Брутто за весь период</t>
  </si>
  <si>
    <t>Нетто за весь период</t>
  </si>
  <si>
    <t>Стоимость руб</t>
  </si>
  <si>
    <t>кг</t>
  </si>
  <si>
    <t>Говядина (I категории)</t>
  </si>
  <si>
    <t>Греча</t>
  </si>
  <si>
    <t>Какао порошок</t>
  </si>
  <si>
    <t>Курица</t>
  </si>
  <si>
    <t>Лук</t>
  </si>
  <si>
    <t>Макаронные изделия</t>
  </si>
  <si>
    <t>л</t>
  </si>
  <si>
    <t>Морковь</t>
  </si>
  <si>
    <t>Мука пшеничная</t>
  </si>
  <si>
    <t>Огурцы грунтовые</t>
  </si>
  <si>
    <t>Огурей солёный</t>
  </si>
  <si>
    <t>Сыр российский</t>
  </si>
  <si>
    <t>Томат - паста</t>
  </si>
  <si>
    <t>шт (яйца)</t>
  </si>
  <si>
    <t>итого за 10 дней</t>
  </si>
  <si>
    <t>Стоимость одного дето - дня</t>
  </si>
  <si>
    <t>140/138</t>
  </si>
  <si>
    <t>4/4</t>
  </si>
  <si>
    <t>70/70</t>
  </si>
  <si>
    <t>Салат из моркови и яблок</t>
  </si>
  <si>
    <t>48,9/43</t>
  </si>
  <si>
    <t>66,3/53</t>
  </si>
  <si>
    <t>8,3/8,3</t>
  </si>
  <si>
    <t>16,5/15</t>
  </si>
  <si>
    <t>День 10</t>
  </si>
  <si>
    <t>50/40</t>
  </si>
  <si>
    <t>7/7</t>
  </si>
  <si>
    <t>0,25/0,25</t>
  </si>
  <si>
    <t>16,25/16,25</t>
  </si>
  <si>
    <t>0,37/0,37</t>
  </si>
  <si>
    <t>Технологическая карта №</t>
  </si>
  <si>
    <t>1</t>
  </si>
  <si>
    <t>Наименование изделия:</t>
  </si>
  <si>
    <t>Номер рецептуры:</t>
  </si>
  <si>
    <t>Наименование сборника рецептур:</t>
  </si>
  <si>
    <t>Методические указания города Москвы: Организация питания в дошкольных образовательных учреждениях. 2007.</t>
  </si>
  <si>
    <t>Наименование сырья</t>
  </si>
  <si>
    <t>Расход сырья и полуфабрикатов</t>
  </si>
  <si>
    <t>1 порция</t>
  </si>
  <si>
    <t>брутто, г</t>
  </si>
  <si>
    <t>нетто, г</t>
  </si>
  <si>
    <t>Сыр Голландский 8%</t>
  </si>
  <si>
    <t xml:space="preserve">   или Сыр Российский 6%</t>
  </si>
  <si>
    <t xml:space="preserve">   или Сыр Костромской 4%</t>
  </si>
  <si>
    <t xml:space="preserve">   или Сыр Ярославский 7%</t>
  </si>
  <si>
    <t>Выход:</t>
  </si>
  <si>
    <t>Химический состав данного блюда:</t>
  </si>
  <si>
    <t>Пищевые вещества</t>
  </si>
  <si>
    <t>Витамин С, мг</t>
  </si>
  <si>
    <t>Белки, г</t>
  </si>
  <si>
    <t>Жиры, г</t>
  </si>
  <si>
    <t>Углеводы, г</t>
  </si>
  <si>
    <t>Энерг. ценность, ккал</t>
  </si>
  <si>
    <t>11,63</t>
  </si>
  <si>
    <t>24,74</t>
  </si>
  <si>
    <t>26,76</t>
  </si>
  <si>
    <t>381,17</t>
  </si>
  <si>
    <t>Технология приготовления:</t>
  </si>
  <si>
    <t>Хлеб пшеничный нарезают ломтиками толщиной 1,0-1,5 см. Сыр твердый разрезают на крупные куски, очищают от наружного покрытия и нарезают ломтиками толщиной 2-3 мм (подготовку сыра производят не ранее, чем за 30-40 мин до отпуска и хранят его в холодильнике).  Ломтики хлеба равномерно намазывают маслом сливочным и укладывают на них подготовленный сыр.</t>
  </si>
  <si>
    <t>Вид обработки:</t>
  </si>
  <si>
    <t>Без обработки</t>
  </si>
  <si>
    <t>Вне сборников</t>
  </si>
  <si>
    <t>6,60</t>
  </si>
  <si>
    <t>0,90</t>
  </si>
  <si>
    <t>38,00</t>
  </si>
  <si>
    <t>199,00</t>
  </si>
  <si>
    <t>10,10</t>
  </si>
  <si>
    <t>132</t>
  </si>
  <si>
    <t>6,00</t>
  </si>
  <si>
    <t>1,53</t>
  </si>
  <si>
    <t>6,50</t>
  </si>
  <si>
    <t>24,64</t>
  </si>
  <si>
    <t>В чайник насыпать чай и сахар на определенное количество порций, залить кипятком на то же количество порций и настаивать 5 минут. Процедить, остудить до температуры 40-45 С, после чего разлить по стаканам. Не рекомендуется кипятить заваренный чай и длительно хранить на плите.</t>
  </si>
  <si>
    <t>Варка</t>
  </si>
  <si>
    <t>Сборник рецептур блюд и кулинарных изделий для питания детей в дошкольных организациях/М.П. Могильный, В.А. Тутельян</t>
  </si>
  <si>
    <t>1,58</t>
  </si>
  <si>
    <t>Тушение</t>
  </si>
  <si>
    <t>14</t>
  </si>
  <si>
    <t>Огурец свежий</t>
  </si>
  <si>
    <t>0,75</t>
  </si>
  <si>
    <t>0,00</t>
  </si>
  <si>
    <t>2,50</t>
  </si>
  <si>
    <t>14,00</t>
  </si>
  <si>
    <t>140</t>
  </si>
  <si>
    <t xml:space="preserve">   или Яблоки</t>
  </si>
  <si>
    <t xml:space="preserve">   или Груша</t>
  </si>
  <si>
    <t xml:space="preserve">   или Банан</t>
  </si>
  <si>
    <t xml:space="preserve">   или Мандарин</t>
  </si>
  <si>
    <t xml:space="preserve">   или Слива</t>
  </si>
  <si>
    <t xml:space="preserve">   или Черешня</t>
  </si>
  <si>
    <t xml:space="preserve">   или Абрикосы</t>
  </si>
  <si>
    <t xml:space="preserve">   или Персик</t>
  </si>
  <si>
    <t xml:space="preserve">   или Смородина черная</t>
  </si>
  <si>
    <t xml:space="preserve">   или Виноград</t>
  </si>
  <si>
    <t>0,41</t>
  </si>
  <si>
    <t>10,09</t>
  </si>
  <si>
    <t>45,32</t>
  </si>
  <si>
    <t>Плоды и ягоды перед отпуском перебирают, удаляют плодоножки, сорные примеси, тщательно промывают проточной питьевой холодной водой.</t>
  </si>
  <si>
    <t>165</t>
  </si>
  <si>
    <t>Масса каши</t>
  </si>
  <si>
    <t xml:space="preserve">   или Сахар-песок</t>
  </si>
  <si>
    <t>5,72</t>
  </si>
  <si>
    <t>3,86</t>
  </si>
  <si>
    <t>25,68</t>
  </si>
  <si>
    <t>160,00</t>
  </si>
  <si>
    <t>Подготовленную для варки крупу всыпают в подсоленную кипящую жидкость. При этом всплывшие пустотелые зерна удаляют. Кашу варят до загустения, периодически помешивая. 
Сливочное масло можно добавлять во время варки или использовать его, поливая кашу при отпуске. Когда каша сделается густой, перемешивание прекращают, закрывают котел крышкой и дают каше упреть, за это время она приобретает своеобразный приятный запах и цвет. 
Для упревания рассыпчатых каш требуется: гречневой (из ядрицы, вырабатываемой из непропаренного зерна) - около 4,5 ч; из поджаренной крупы -1,5-2 ч; из ядрицы быстроразваривающейся - 1-1,5 ч; перловой, ячневой, пшенной, пшеничной - 1,5-2 ч; рисовой - около 1 ч. 
При варке в наплитной посуде кашу для упревания можно поставить в жарочный шкаф. При варке в пищеварочном котле после набухания крупы уменьшают нагрев, закрывают котел крышкой и доводят кашу до готовности.
При отпуске рассыпчатую кашу кладут на тарелку и поливают прокипяченным сливочным маслом или посыпают сахаром, можно отпускать с прокипяченным сливочным маслом и сахаром.</t>
  </si>
  <si>
    <t>2,41</t>
  </si>
  <si>
    <t>2,12</t>
  </si>
  <si>
    <t>25,15</t>
  </si>
  <si>
    <t>129,27</t>
  </si>
  <si>
    <t>204</t>
  </si>
  <si>
    <t>3,84</t>
  </si>
  <si>
    <t>0,55</t>
  </si>
  <si>
    <t>20,76</t>
  </si>
  <si>
    <t>103,40</t>
  </si>
  <si>
    <t>Макаронные изделия (макароны, лапшу, вермишель и др.) варят в большом количестве кипящей подсоленной воды (на 1 кг макаронных изделий берут 6 л воды, 30 г соли). Макароны варят 20-30 мин, лапшу - 20-25 мин, вермишель - 10-12 мин. В процессе варки макаронные изделия набухают, впитывая воду, в результате чего масса их увеличивается примерно в 3 раза (в зависимости от сорта).
Сваренные макаронные изделия откидывают и перемешивают с растопленным сливочным маслом (1/3-1/2 часть от указанного в рецептуре количества), чтобы они не склеивались и не образовывали комков. Остальной частью масла макароны заправляют непосредственно перед отпуском. Блюда из макаронных изделий подают в горячем виде.
Для приготовления запеченных блюд макаронные изделия можно варить, не откидывая, в небольшом количестве воды (на 1 кг макаронных изделий 2,2-3,0 л воды, 15 г соли).
Рекомендованный выход блюд для первой возрастной группы - 150 г, для второй -200 г.</t>
  </si>
  <si>
    <t>Масса отварного очищенного картофеля</t>
  </si>
  <si>
    <t>Котлеты рыбные паровые</t>
  </si>
  <si>
    <t>Судак</t>
  </si>
  <si>
    <t xml:space="preserve">   или Треска</t>
  </si>
  <si>
    <t>Рыба - филе, выпускаемое промышленностью</t>
  </si>
  <si>
    <t>или вода</t>
  </si>
  <si>
    <t>Масса полуфабриката</t>
  </si>
  <si>
    <t>Филе рыбы дважды измельчают вместе с замоченным в молоке или воде хлебом пшеничным, кладут размягченное масло сливочное, хорошо вымешивают, формуют, варят на пару 20-30 мин.</t>
  </si>
  <si>
    <t>Отпускают с прокипяченным маслом или соусом томатным, сметанным, сметанным с томатом и луком.</t>
  </si>
  <si>
    <t>Гарниры - картофель отварной, пюре картофельное, пюре из тыквы, капуста, тушенная с яблоками.</t>
  </si>
  <si>
    <t>277</t>
  </si>
  <si>
    <t>Говядина (покромка, лопаточная часть, грудинка)</t>
  </si>
  <si>
    <t>Масса отварного мяса</t>
  </si>
  <si>
    <t>Отвар овощной</t>
  </si>
  <si>
    <t xml:space="preserve">   или Вода</t>
  </si>
  <si>
    <t>Масса соуса</t>
  </si>
  <si>
    <t>12,89</t>
  </si>
  <si>
    <t>10,19</t>
  </si>
  <si>
    <t>3,28</t>
  </si>
  <si>
    <t>156,25</t>
  </si>
  <si>
    <t>Отварное мясо нарезают кубиками, соединяют с припущенной морковью, мелко нашинкованным бланшированным репчатым луком, с томатным пюре (для второй возрастной группы), заливают водой, добавляют соль и тушат 10-15 минут. На отваре или воде готовят соус, которым заливают мясо и доводят до кипения.
Отпускают с соусом, в котором тушилось мясо.
Гарниры - каши рассыпчатые, картофель отварной, овощи отварные, пюре картофельное.</t>
  </si>
  <si>
    <t xml:space="preserve">   или Бройлеры (цыплята) 1 кат.</t>
  </si>
  <si>
    <t xml:space="preserve">   или Индейки 1 кат.</t>
  </si>
  <si>
    <t xml:space="preserve">   или Филе птицы (полуфабрикат)</t>
  </si>
  <si>
    <t xml:space="preserve">   или Мясо кролика</t>
  </si>
  <si>
    <t>347</t>
  </si>
  <si>
    <t>Сборник технологических нормативов, рецептур блюд и кулинарных изделий для школ, школ-интернатов, детских домов, детских оздоровительных учреждений профессионального  образования, специализир.учреждений д/несовершеннолетних, нуждающихся в соц.реабилитации</t>
  </si>
  <si>
    <t>Минтай</t>
  </si>
  <si>
    <t>Масса готовых фрикделек</t>
  </si>
  <si>
    <t>14,70</t>
  </si>
  <si>
    <t>2,10</t>
  </si>
  <si>
    <t>7,60</t>
  </si>
  <si>
    <t>108,00</t>
  </si>
  <si>
    <t>Филе без кожи и костей нарезают на куски, измельчают на мясорубке, второй раз пропускают на мясорубке вместе с бланшированным репчатым луком и замоченным в воде или молоке пшеничным хлебом, добавляют яйца, йодированную соль, хорошо вымешивают, массу выбивают и разделывают на шарики массой по 19-21 г. по 5 штук на порцию. Шарики отпускают в кипящий рыбный бульон и варят 10-15 мин, не допуская сильного кипения. В котлетную массу из нежирной рыбы для увеличения рыхлости можно положить пропущенную через мясорубку охлажденную вареную рыбу в количестве 25-30% к массе мякоти сырой рыбы. При приготовлении котлетной массы из рыбы, имеющей недостаточное количество клейдающих веществ, можно добавить яйца из расчета 1/10 (4 г) на порцию. Гарниры: овощные пюре, овощи отварные или припущенные, макаронные изделия, каши вязкие. 
Соусы: белый или томатный, приготовленные на рыбном бульоне.
Температура подачи: 65 °С.
Срок реализации: не более трех часов с момента приготовления.</t>
  </si>
  <si>
    <t>0,05</t>
  </si>
  <si>
    <t>395</t>
  </si>
  <si>
    <t>Кофейный напиток "Народный"</t>
  </si>
  <si>
    <t>1,34</t>
  </si>
  <si>
    <t>7,98</t>
  </si>
  <si>
    <t>50,56</t>
  </si>
  <si>
    <t>В сваренный процеженный кофейный напиток добавляют горячее кипяченое молоко, сахар и доводят до кипения.</t>
  </si>
  <si>
    <t>2,04</t>
  </si>
  <si>
    <t>1,77</t>
  </si>
  <si>
    <t>8,79</t>
  </si>
  <si>
    <t>59,44</t>
  </si>
  <si>
    <t>Какао кладут в посуду, смешивают с сахаром, добавляют небольшое количество кипятка и растирают до однородной массы, затем вливают при постоянном помешивании кипяченое горячее молоко, остальной кипяток и доводят до кипения.</t>
  </si>
  <si>
    <t>0,86</t>
  </si>
  <si>
    <t>5,22</t>
  </si>
  <si>
    <t>7,87</t>
  </si>
  <si>
    <t>81,90</t>
  </si>
  <si>
    <t>Подготовленную морковь нарезают мелкой соломкой, яблоки свежие с удаленным семенным гнездом нарезают мелкой соломкой. Подготовленные морковь и яблоки соединяют, добавляют сахар и прогревают при температуре 85 °С не менее 3 минут, заправляют растительным маслом.
Выход порции определяется возрастной группой.</t>
  </si>
  <si>
    <t>424</t>
  </si>
  <si>
    <t>Сборник рецептур блюд и кулинарных изделий: Для предприятий общественного питания/Авт.-сост.: А.И. Здобнов, В.А. Цыганенко.</t>
  </si>
  <si>
    <t>13,00</t>
  </si>
  <si>
    <t>12,00</t>
  </si>
  <si>
    <t>1,00</t>
  </si>
  <si>
    <t>157,00</t>
  </si>
  <si>
    <t>Яйца варят всмятку, "в мешочек" или вкрутую. Яйца варят в скорлупе или без нее. При варке в скорлупе яйца погружают в кипящую подсоленную воду (3 л воды и 40-50 г соли на 10 яиц) и варят: всмятку - 3-3,5 мин с момента закипания, "в мешочек" - 4,5-5,5 мин, вкрутую - 8-10 мин. Для облегчения очистки от скорлупы яйца сразу же после варки погружают в холодную воду. При варке без скорлупы в воду добавляют уксус и соль (50 г 3%-ного уксуса и 10 г соли на 1 л воды), доводят до кипения и быстро выпускают яйца одно за другим (не более 10 шт.). В этом случае яйца "в мешочек" варят 3-3,5 мин. При варке образуется белковая бахрома, которую следует зачищать. Получающиеся при этом отходы составляют 7% к массе вареного яйца. Для варки без скорлупы следует использовать яйца диетические. У яйца, сваренного всмятку, белок, расположенный ближе к скорлупе, должен быть наполовину затвердевшим, а желток - жидким. Очистить яйцо нельзя, так как оно не сохранит форму. Яйца, сваренные "в мешочек", имеют полностью затвердевший белок и полужидкий желток. Очищенное от скорлупы яйцо сохраняет форму, но слегка деформируется под действием собственной массы. Яйцо, сваренное вкрутую, имеет в меру плотный белок и желток. Желток - нежный, рассыпчатый, в центре его может быть не затвердевшая капля. Яйца, сваренные всмятку, подают только в горячем натуральном виде, "в мешочек" - используют также для приготовления горячих блюд, а сваренные вкрутую - для горячих и холодных блюд. Яйца "в мешочек", кроме того, используют в качестве гарнира к некоторым блюдам (бульон с яйцом и др.). Яйца варят всмятку, "в мешочек" или вкрутую, как описано выше. Отпускают в скорлупе.</t>
  </si>
  <si>
    <t>Лук зеленый (перо)</t>
  </si>
  <si>
    <t>13,17</t>
  </si>
  <si>
    <t>Запечение</t>
  </si>
  <si>
    <t>56</t>
  </si>
  <si>
    <t>Масса отварного картофеля</t>
  </si>
  <si>
    <t>2,17</t>
  </si>
  <si>
    <t>3,12</t>
  </si>
  <si>
    <t>5,36</t>
  </si>
  <si>
    <t>82,60</t>
  </si>
  <si>
    <t>Очищенный картофель заливают кипящей, подсоленной водой и варят до готовности. Отвар сливают, картофель протирают в горячем состоянии через протирочную машину. В протертый картофель добавляют горячее кипяченое молоко, прокипяченное сливочное масло и тщательно перемешивают до получения пышной однородной массы.</t>
  </si>
  <si>
    <t>66</t>
  </si>
  <si>
    <t xml:space="preserve">   или Хлопья рисовые</t>
  </si>
  <si>
    <t xml:space="preserve">   или Хлопья пшенные</t>
  </si>
  <si>
    <t>3,16</t>
  </si>
  <si>
    <t>5,09</t>
  </si>
  <si>
    <t>111,58</t>
  </si>
  <si>
    <t>Крупу перебирают, промывают сначала теплой, затем горячей водой. В кипящую воду закладывают подготовленную пшенную крупу и варят 10-15 минут, помешивая. Затем всыпают подготовленную рисовую крупу и варят 5-10 минут, потом добавляют горячее молоко, соль, сахар и варят, периодически помешивая, до готовности. В готовую кашу добавляют прокипяченное сливочное масло, и все тщательно перемешивают. Срок реализации: не более одного часа с момента приготовления. Способ приготовления при использовании хлопьев, не требующих варки: Смесь молока и воды доводят до кипения, заливают кипящей жидкостью смесь хлопьев, тщательно перемешивают, чтобы не было комков, закрывают крышкой и дают настояться в течение 5 минут. Добавляют соль, сахар, прокипяченное сливочное масло и все тщательно перемешивают.</t>
  </si>
  <si>
    <t>Запекание</t>
  </si>
  <si>
    <t>14,16</t>
  </si>
  <si>
    <t>9,72</t>
  </si>
  <si>
    <t>11,81</t>
  </si>
  <si>
    <t>193,51</t>
  </si>
  <si>
    <t>Творог протирают, добавляют молоко, яйцо, сахар, манную крупу, изюм, хорошо вымешивают. Выкладывают слоем 3-4 см на противень, смазанный сливочным маслом, разравнивают и запекают в жарочном шкафу 20-30 мин при температуре 220-280 С.</t>
  </si>
  <si>
    <t>Салат из капусты и моркови с растительным маслом</t>
  </si>
  <si>
    <t>60/48</t>
  </si>
  <si>
    <t>12/9,6</t>
  </si>
  <si>
    <t>Хлеб ржаной</t>
  </si>
  <si>
    <t>Ржаной хлеб</t>
  </si>
  <si>
    <t>100/80</t>
  </si>
  <si>
    <t>20/16</t>
  </si>
  <si>
    <t>Салат из картофеля с солеными огурцами</t>
  </si>
  <si>
    <t>32,88/24</t>
  </si>
  <si>
    <t>3,78/3</t>
  </si>
  <si>
    <t>22,5/18</t>
  </si>
  <si>
    <t>54,8/40</t>
  </si>
  <si>
    <t>6,3/5</t>
  </si>
  <si>
    <t>37,5/30</t>
  </si>
  <si>
    <t>25,6/20</t>
  </si>
  <si>
    <t>56,4/48</t>
  </si>
  <si>
    <t>Томат</t>
  </si>
  <si>
    <t>12/10,08</t>
  </si>
  <si>
    <t>Салат из помидоров с репчатым луком с растительным маслом</t>
  </si>
  <si>
    <t>94/80</t>
  </si>
  <si>
    <t>20/16,8</t>
  </si>
  <si>
    <t>Чай с сахаром и лимоном</t>
  </si>
  <si>
    <t>204/204</t>
  </si>
  <si>
    <t xml:space="preserve">Чай </t>
  </si>
  <si>
    <t>Лимон</t>
  </si>
  <si>
    <t>8/7</t>
  </si>
  <si>
    <t>Томаты промыть, удалить плодоножки, нарезать кружочками. Репчатый лук, предварительно очистив от кожицы, мелко нашинковать, ошпарить кипятком (удаляя горечь). Соединить с томатами, добавить соль и заправить растительным маслом.</t>
  </si>
  <si>
    <t>88,69</t>
  </si>
  <si>
    <t>4,50</t>
  </si>
  <si>
    <t>7,15</t>
  </si>
  <si>
    <t>1,10</t>
  </si>
  <si>
    <t>20</t>
  </si>
  <si>
    <t>Салат из свеклы с сыром и чесноком</t>
  </si>
  <si>
    <t>61,98/48,6</t>
  </si>
  <si>
    <t>Сыр твердый</t>
  </si>
  <si>
    <t xml:space="preserve">Чеснок </t>
  </si>
  <si>
    <t>0,38/0,3</t>
  </si>
  <si>
    <t>103,3/81</t>
  </si>
  <si>
    <t>Чеснок луковица</t>
  </si>
  <si>
    <t>0,64/0,5</t>
  </si>
  <si>
    <t>1,2/1,2</t>
  </si>
  <si>
    <t>Салат витаминный</t>
  </si>
  <si>
    <t>Капуста белокачанная</t>
  </si>
  <si>
    <t>13,6/12</t>
  </si>
  <si>
    <t>19,2/15,6</t>
  </si>
  <si>
    <t>22,7/20</t>
  </si>
  <si>
    <t>32/26</t>
  </si>
  <si>
    <t>18/18</t>
  </si>
  <si>
    <t>10,8/10,8</t>
  </si>
  <si>
    <t>37,8/37,8</t>
  </si>
  <si>
    <t>12,6/12,6</t>
  </si>
  <si>
    <t>1,8/1,8</t>
  </si>
  <si>
    <t>135/132,3</t>
  </si>
  <si>
    <t>Суфле творожное</t>
  </si>
  <si>
    <t>42/42</t>
  </si>
  <si>
    <t>192,80</t>
  </si>
  <si>
    <t>12,28</t>
  </si>
  <si>
    <t>8,97</t>
  </si>
  <si>
    <t>14,30</t>
  </si>
  <si>
    <t>82</t>
  </si>
  <si>
    <t>Жаркое по-домашнему</t>
  </si>
  <si>
    <t>159,1/117,28</t>
  </si>
  <si>
    <t>159,1/119,1</t>
  </si>
  <si>
    <t>11,82/10</t>
  </si>
  <si>
    <t>9,1/9,1</t>
  </si>
  <si>
    <t>5,46/5,46</t>
  </si>
  <si>
    <t>0,9/0,9</t>
  </si>
  <si>
    <t>Творог протирают, молоко, муку, яичные желтки перемешивают, добавляют в протертый творог, затем в массу добавляют взбитые в густую пену белки, осторожно вымешивают, выкладывают слоем не более 3-4 см на смазанный маслом противень и варят на пару. При отсутствии условий варки на пару допускается заменить тепловую обработку на запекание полуфабриката в жарочном шкафу в течение 20-30 минут при температуре 220-280 С.</t>
  </si>
  <si>
    <t>115,9/87,5</t>
  </si>
  <si>
    <t>Чеснок</t>
  </si>
  <si>
    <t>Томат свежий</t>
  </si>
  <si>
    <t>3,6/3,6</t>
  </si>
  <si>
    <t>Огурец солёный</t>
  </si>
  <si>
    <t>98,4/72,5</t>
  </si>
  <si>
    <t>9,5/7,9</t>
  </si>
  <si>
    <t>2,25/2,25</t>
  </si>
  <si>
    <t>3,4/3,4</t>
  </si>
  <si>
    <t>10,7/8,4</t>
  </si>
  <si>
    <t>29,8/29,8</t>
  </si>
  <si>
    <t>2,8/2,8</t>
  </si>
  <si>
    <t>90</t>
  </si>
  <si>
    <t>157,5/110,2</t>
  </si>
  <si>
    <t>10,5/10,5</t>
  </si>
  <si>
    <t>105/103,5</t>
  </si>
  <si>
    <t>52,5/52,5</t>
  </si>
  <si>
    <t>7,5/7,5</t>
  </si>
  <si>
    <t>14,6/14,6</t>
  </si>
  <si>
    <t>114,3/78,7</t>
  </si>
  <si>
    <t>109,7/109,7</t>
  </si>
  <si>
    <t>51,9/51,9</t>
  </si>
  <si>
    <t>0,11/0,11</t>
  </si>
  <si>
    <t>5,2/5,2</t>
  </si>
  <si>
    <t>315/315</t>
  </si>
  <si>
    <t>1,7/1,7</t>
  </si>
  <si>
    <t>103,9/103,9</t>
  </si>
  <si>
    <t>69,6/69,6</t>
  </si>
  <si>
    <t>0,35/0,35</t>
  </si>
  <si>
    <t>70,59/70,59</t>
  </si>
  <si>
    <t>8,82/8,82</t>
  </si>
  <si>
    <t>7,07/7,07</t>
  </si>
  <si>
    <t>26,47/17,64</t>
  </si>
  <si>
    <t>Горошек зеленый. Консервы</t>
  </si>
  <si>
    <t>52,94/52,94</t>
  </si>
  <si>
    <t>150</t>
  </si>
  <si>
    <t>Омлет с зеленым горошком</t>
  </si>
  <si>
    <t>Омлетную смесь смешивают с мукой. Горошек зеленый консервированный прогревают 3-5 минут, откидывают на дуршлаг. На смазанный маслом противень выкладывают зеленый горошек и заливают его слоем омлетной смеси не более 2,5 см, запекают в жарочном шкафу до готовности.
При отпуске поливают прокипяченным сливочным маслом.</t>
  </si>
  <si>
    <t>155,29</t>
  </si>
  <si>
    <t>9,89</t>
  </si>
  <si>
    <t>9,49</t>
  </si>
  <si>
    <t>7,67</t>
  </si>
  <si>
    <t>Масса готового омлета</t>
  </si>
  <si>
    <t>Масса омлетной смеси</t>
  </si>
  <si>
    <t>219</t>
  </si>
  <si>
    <t>105,88/105,88</t>
  </si>
  <si>
    <t>40,59/40,59</t>
  </si>
  <si>
    <t>95/72</t>
  </si>
  <si>
    <t>0,36/0,36</t>
  </si>
  <si>
    <t>К обработанным яйцам добавляют молоко и соль. Смесь тщательно размешивают, выливают на смазанный маслом противень слоем толщиной не более 2,5 см и запекают в жарочном шкафу до готовности.
При отпуске поливают прокипяченным сливочным маслом.</t>
  </si>
  <si>
    <t>184,71</t>
  </si>
  <si>
    <t>1,78</t>
  </si>
  <si>
    <t>15,84</t>
  </si>
  <si>
    <t>8,85</t>
  </si>
  <si>
    <t>215</t>
  </si>
  <si>
    <t>Горошек зелёный консервированный</t>
  </si>
  <si>
    <r>
      <rPr>
        <sz val="12"/>
        <rFont val="Times New Roman"/>
        <family val="1"/>
        <charset val="204"/>
      </rPr>
      <t>6</t>
    </r>
    <r>
      <rPr>
        <sz val="8"/>
        <rFont val="Times New Roman"/>
        <family val="1"/>
        <charset val="204"/>
      </rPr>
      <t>3/8</t>
    </r>
  </si>
  <si>
    <t>Фрикадельки из птицы или кролика</t>
  </si>
  <si>
    <t>18,75/18,75</t>
  </si>
  <si>
    <t>122,5/73,75</t>
  </si>
  <si>
    <t>22,5/22,5</t>
  </si>
  <si>
    <t>16,88/16,88</t>
  </si>
  <si>
    <t>110,25/66,38</t>
  </si>
  <si>
    <t>20,25/20,25</t>
  </si>
  <si>
    <t>Мякоть птицы или кролика нарезают на куски и пропускают через мясорубку, соединяют с замоченным в молоке или воде с хлебом, кладут соль, хорошо перемешивают, пропускают второй раз через мясорубку и выбивают. Готовую котлетную массу порционируют, разделывают на шарики (по 2-3 шт. на порцию), отваривают на пару или в воде.
Отпускают с прокипяченным сливочным маслом.
Гарниры — пюре картофельное, пюре картофельное с морковью, пюре морковное, пюре из моркови или свеклы.</t>
  </si>
  <si>
    <t>216,25</t>
  </si>
  <si>
    <t>9,62</t>
  </si>
  <si>
    <t>13,19</t>
  </si>
  <si>
    <t>14,78</t>
  </si>
  <si>
    <t>Мякоть без кожи и жира</t>
  </si>
  <si>
    <t xml:space="preserve">   или Куриный окорочок</t>
  </si>
  <si>
    <t>308</t>
  </si>
  <si>
    <r>
      <t>6</t>
    </r>
    <r>
      <rPr>
        <sz val="8"/>
        <rFont val="Times New Roman"/>
        <family val="1"/>
        <charset val="204"/>
      </rPr>
      <t>1/4</t>
    </r>
  </si>
  <si>
    <t>11</t>
  </si>
  <si>
    <t>3,60</t>
  </si>
  <si>
    <t>31,20</t>
  </si>
  <si>
    <t>148,50</t>
  </si>
  <si>
    <t>Подготовленную мелко нашинкованную соломкой капусту растереть с солью, отжать от сока. Морковь очистить, промыть, мелко нашинковать соломкой (или натереть на терке), соединить с капустой, заправить растительным маслом.</t>
  </si>
  <si>
    <t>90,77</t>
  </si>
  <si>
    <t>4,91</t>
  </si>
  <si>
    <t>7,09</t>
  </si>
  <si>
    <t>1,65</t>
  </si>
  <si>
    <t>2</t>
  </si>
  <si>
    <t>10,60</t>
  </si>
  <si>
    <t>138,00</t>
  </si>
  <si>
    <t>Капусту шинкуют тонкой соломкой (1,5 х 15 мм), кладут в эмалированную кастрюлю, добавляют соль и перетирают деревянным пестиком. Морковь чистят, моют, ошпаривают, натирают на терке тонкой соломкой. Яблоки моют, ошпаривают, очищают от кожицы, удаляют сердцевину, шинкуют соломкой (2x15 мм), сбрызгивают раствором лимонной кислоты, чтобы не потемнели.
Овощи и яблоки соединяют в эмалированной посуде, заправляют растительным маслом, сахаром, хорошо перемешивают и выносят на раздачу.
Температура подачи: 14 °С.	
Срок реализации: не более одного часа с момента приготовления.</t>
  </si>
  <si>
    <t>494</t>
  </si>
  <si>
    <t>Чай с лимоном</t>
  </si>
  <si>
    <t>Чай-заварка №492</t>
  </si>
  <si>
    <t>30,50</t>
  </si>
  <si>
    <t>В стакан наливают заварку чая, кладут сахар, ломтик лимона, заливают кипящей водой.
Температура подачи: 65 °С.
Срок реализации: не более одного часа с момента приготовления.</t>
  </si>
  <si>
    <t>58</t>
  </si>
  <si>
    <t>Сборник технологических нормативов, рецептур блюд и кулинарных изделий для дошкольных организаций и детских оздоровительных учреждений. Уральский региональный центр питания, 2013 г.</t>
  </si>
  <si>
    <t>Масса нетто вареной очищенной свеклы</t>
  </si>
  <si>
    <t xml:space="preserve">   или Сыр брынза</t>
  </si>
  <si>
    <t>Масса нетто тертого сыра или брынзы</t>
  </si>
  <si>
    <t>4,90</t>
  </si>
  <si>
    <t>9,30</t>
  </si>
  <si>
    <t>7,40</t>
  </si>
  <si>
    <t>133,00</t>
  </si>
  <si>
    <t>Вареную свеклу нарезают соломкой, добавляют мелко нарезанный чеснок и заправляют растительным маслом. Салат укладывают горкой и при отпуске посыпают сыром или брынзой, натертыми на крупной терке.</t>
  </si>
  <si>
    <t>22</t>
  </si>
  <si>
    <t>Масса отварной очищенной моркови</t>
  </si>
  <si>
    <t>13,65</t>
  </si>
  <si>
    <t>52,10</t>
  </si>
  <si>
    <t>85,70</t>
  </si>
  <si>
    <t>866,00</t>
  </si>
  <si>
    <t>Подготовленные картофель и морковь отваривают, очищают от кожицы нарезают мелкими ломтиками. Огурцы соленые очищают и нарезают ломтиками, добавляют картофель и морковь, заправляют растительным маслом и посыпают мелко нарезанным зеленым луком.
Выход порции определяется возрастной группой.</t>
  </si>
  <si>
    <t>276</t>
  </si>
  <si>
    <t>Говядина (боковой и наружные куски тазобедренной части)</t>
  </si>
  <si>
    <t>Масса готовых овощей</t>
  </si>
  <si>
    <t>12,51</t>
  </si>
  <si>
    <t>2,03</t>
  </si>
  <si>
    <t>9,98</t>
  </si>
  <si>
    <t>120,45</t>
  </si>
  <si>
    <t>Овощи нарезают дольками и слегка запекают.
Мясо отваривают и нарезают мелкими кусочками. Отварное мясо и овощи кладут в посуду слоями, добавляют масло сливочное, томатное пюре (для второй возрастной группы), соль и бульон (продукты должны быть только покрыты жидкостью), закрывают крышкой и тушат до готовности.
За 5-10 мин до окончания тушения можно добавить лавровый лист. Отпускают вместе с бульоном и гарниром, с которым тушилось мясо.</t>
  </si>
  <si>
    <t>Деннь 4</t>
  </si>
  <si>
    <t>Деннь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</si>
</sst>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
  </numFmts>
  <fonts count="24" x14ac:knownFonts="1">
    <font>
      <sz val="11"/>
      <color theme="1"/>
      <name val="Calibri"/>
      <family val="2"/>
      <scheme val="minor"/>
    </font>
    <font>
      <b/>
      <sz val="12"/>
      <name val="Times New Roman"/>
      <family val="1"/>
      <charset val="204"/>
    </font>
    <font>
      <b/>
      <sz val="11"/>
      <name val="Times New Roman"/>
      <family val="1"/>
      <charset val="204"/>
    </font>
    <font>
      <b/>
      <u/>
      <sz val="11"/>
      <name val="Times New Roman"/>
      <family val="1"/>
      <charset val="204"/>
    </font>
    <font>
      <sz val="11"/>
      <name val="Times New Roman"/>
      <family val="1"/>
      <charset val="204"/>
    </font>
    <font>
      <sz val="11"/>
      <color theme="1"/>
      <name val="Times New Roman"/>
      <family val="1"/>
      <charset val="204"/>
    </font>
    <font>
      <sz val="12"/>
      <name val="Times New Roman"/>
      <family val="1"/>
      <charset val="204"/>
    </font>
    <font>
      <b/>
      <sz val="12"/>
      <color theme="1"/>
      <name val="Times New Roman"/>
      <family val="1"/>
      <charset val="204"/>
    </font>
    <font>
      <sz val="12"/>
      <color theme="1"/>
      <name val="Times New Roman"/>
      <family val="1"/>
      <charset val="204"/>
    </font>
    <font>
      <b/>
      <sz val="11"/>
      <color theme="1"/>
      <name val="Times New Roman"/>
      <family val="1"/>
      <charset val="204"/>
    </font>
    <font>
      <b/>
      <sz val="14"/>
      <name val="Times New Roman"/>
      <family val="1"/>
      <charset val="204"/>
    </font>
    <font>
      <b/>
      <sz val="14"/>
      <color theme="1"/>
      <name val="Times New Roman"/>
      <family val="1"/>
      <charset val="204"/>
    </font>
    <font>
      <sz val="10"/>
      <name val="Times New Roman"/>
      <family val="1"/>
      <charset val="204"/>
    </font>
    <font>
      <sz val="11"/>
      <name val="Calibri"/>
      <family val="2"/>
      <scheme val="minor"/>
    </font>
    <font>
      <b/>
      <sz val="10"/>
      <name val="Times New Roman"/>
      <family val="1"/>
      <charset val="204"/>
    </font>
    <font>
      <b/>
      <i/>
      <sz val="10"/>
      <name val="Times New Roman"/>
      <family val="1"/>
      <charset val="204"/>
    </font>
    <font>
      <sz val="9"/>
      <name val="Times New Roman"/>
      <family val="1"/>
      <charset val="204"/>
    </font>
    <font>
      <b/>
      <sz val="12"/>
      <color rgb="FFFF0000"/>
      <name val="Times New Roman"/>
      <family val="1"/>
      <charset val="204"/>
    </font>
    <font>
      <b/>
      <i/>
      <sz val="12"/>
      <color theme="1"/>
      <name val="Times New Roman"/>
      <family val="1"/>
      <charset val="204"/>
    </font>
    <font>
      <i/>
      <sz val="10"/>
      <name val="Times New Roman"/>
      <family val="1"/>
      <charset val="204"/>
    </font>
    <font>
      <sz val="12"/>
      <color rgb="FF000000"/>
      <name val="Times New Roman"/>
      <family val="1"/>
      <charset val="204"/>
    </font>
    <font>
      <b/>
      <sz val="12"/>
      <color rgb="FF000000"/>
      <name val="Times New Roman"/>
      <family val="1"/>
      <charset val="204"/>
    </font>
    <font>
      <i/>
      <sz val="12"/>
      <color theme="1"/>
      <name val="Times New Roman"/>
      <family val="1"/>
      <charset val="204"/>
    </font>
    <font>
      <sz val="8"/>
      <name val="Times New Roman"/>
      <family val="1"/>
      <charset val="204"/>
    </font>
  </fonts>
  <fills count="2">
    <fill>
      <patternFill patternType="none"/>
    </fill>
    <fill>
      <patternFill patternType="gray125"/>
    </fill>
  </fills>
  <borders count="6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34">
    <xf numFmtId="0" fontId="0" fillId="0" borderId="0" xfId="0"/>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5" xfId="0" applyFont="1" applyFill="1" applyBorder="1" applyAlignment="1">
      <alignment horizontal="right" vertical="top" wrapText="1"/>
    </xf>
    <xf numFmtId="0" fontId="4" fillId="0" borderId="16" xfId="0" applyFont="1" applyBorder="1" applyAlignment="1">
      <alignment vertical="top" wrapText="1"/>
    </xf>
    <xf numFmtId="0" fontId="5" fillId="0" borderId="16" xfId="0" quotePrefix="1" applyFont="1" applyBorder="1" applyAlignment="1">
      <alignment horizontal="left" vertical="top" wrapText="1"/>
    </xf>
    <xf numFmtId="164" fontId="5" fillId="0" borderId="16" xfId="0" applyNumberFormat="1" applyFont="1" applyBorder="1" applyAlignment="1">
      <alignment vertical="top" wrapText="1"/>
    </xf>
    <xf numFmtId="164" fontId="6" fillId="0" borderId="16" xfId="0" applyNumberFormat="1" applyFont="1" applyFill="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164" fontId="6" fillId="0" borderId="17" xfId="0" applyNumberFormat="1" applyFont="1" applyFill="1" applyBorder="1" applyAlignment="1">
      <alignment vertical="top" wrapText="1"/>
    </xf>
    <xf numFmtId="164" fontId="6" fillId="0" borderId="18" xfId="0" applyNumberFormat="1" applyFont="1" applyFill="1" applyBorder="1" applyAlignment="1">
      <alignment vertical="top" wrapText="1"/>
    </xf>
    <xf numFmtId="164" fontId="6" fillId="0" borderId="19" xfId="0" applyNumberFormat="1" applyFont="1" applyFill="1" applyBorder="1" applyAlignment="1">
      <alignment vertical="top" wrapText="1"/>
    </xf>
    <xf numFmtId="0" fontId="6" fillId="0" borderId="16" xfId="0" applyFont="1" applyFill="1" applyBorder="1" applyAlignment="1">
      <alignment vertical="top" wrapText="1"/>
    </xf>
    <xf numFmtId="0" fontId="6" fillId="0" borderId="19" xfId="0" applyFont="1" applyFill="1" applyBorder="1" applyAlignment="1">
      <alignment vertical="top" wrapText="1"/>
    </xf>
    <xf numFmtId="0" fontId="2" fillId="0" borderId="16" xfId="0" applyFont="1" applyBorder="1" applyAlignment="1">
      <alignment horizontal="left" vertical="top" wrapText="1"/>
    </xf>
    <xf numFmtId="164" fontId="1" fillId="0" borderId="16" xfId="0" applyNumberFormat="1" applyFont="1" applyFill="1" applyBorder="1" applyAlignment="1">
      <alignment vertical="top" wrapText="1"/>
    </xf>
    <xf numFmtId="164" fontId="1" fillId="0" borderId="19" xfId="0" applyNumberFormat="1" applyFont="1" applyFill="1" applyBorder="1" applyAlignment="1">
      <alignment vertical="top" wrapText="1"/>
    </xf>
    <xf numFmtId="49" fontId="1" fillId="0" borderId="16" xfId="0" applyNumberFormat="1" applyFont="1" applyFill="1" applyBorder="1" applyAlignment="1">
      <alignment vertical="top" wrapText="1"/>
    </xf>
    <xf numFmtId="0" fontId="1" fillId="0" borderId="16" xfId="0" applyFont="1" applyFill="1" applyBorder="1" applyAlignment="1">
      <alignment horizontal="left" vertical="top" wrapText="1"/>
    </xf>
    <xf numFmtId="0" fontId="2" fillId="0" borderId="15" xfId="0" applyFont="1" applyBorder="1" applyAlignment="1">
      <alignment horizontal="right" vertical="top" wrapText="1"/>
    </xf>
    <xf numFmtId="0" fontId="2" fillId="0" borderId="16" xfId="0" applyFont="1" applyBorder="1" applyAlignment="1">
      <alignment vertical="top" wrapText="1"/>
    </xf>
    <xf numFmtId="0" fontId="2" fillId="0" borderId="19" xfId="0" applyFont="1" applyBorder="1" applyAlignment="1">
      <alignment vertical="top" wrapText="1"/>
    </xf>
    <xf numFmtId="0" fontId="4" fillId="0" borderId="21" xfId="0" applyFont="1" applyBorder="1" applyAlignment="1">
      <alignment vertical="top" wrapText="1"/>
    </xf>
    <xf numFmtId="164" fontId="2" fillId="0" borderId="26" xfId="0" applyNumberFormat="1" applyFont="1" applyFill="1" applyBorder="1" applyAlignment="1">
      <alignment horizontal="center" vertical="top" wrapText="1"/>
    </xf>
    <xf numFmtId="164" fontId="2" fillId="0" borderId="27" xfId="0" applyNumberFormat="1" applyFont="1" applyFill="1" applyBorder="1" applyAlignment="1">
      <alignment horizontal="center" vertical="top" wrapText="1"/>
    </xf>
    <xf numFmtId="0" fontId="1" fillId="0" borderId="0" xfId="0" applyFont="1" applyFill="1" applyBorder="1" applyAlignment="1">
      <alignment horizontal="righ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164" fontId="1" fillId="0" borderId="0" xfId="0" applyNumberFormat="1" applyFont="1" applyFill="1" applyBorder="1" applyAlignment="1">
      <alignment horizontal="center" vertical="top" wrapText="1"/>
    </xf>
    <xf numFmtId="0" fontId="2" fillId="0" borderId="10" xfId="0" applyFont="1" applyFill="1" applyBorder="1"/>
    <xf numFmtId="0" fontId="1" fillId="0" borderId="12" xfId="0" applyFont="1" applyFill="1" applyBorder="1" applyAlignment="1">
      <alignment horizontal="center" vertical="top" wrapText="1"/>
    </xf>
    <xf numFmtId="0" fontId="2" fillId="0" borderId="15" xfId="0" applyFont="1" applyBorder="1" applyAlignment="1">
      <alignment horizontal="right" wrapText="1"/>
    </xf>
    <xf numFmtId="0" fontId="2" fillId="0" borderId="16" xfId="0" applyFont="1" applyBorder="1" applyAlignment="1">
      <alignment horizontal="left"/>
    </xf>
    <xf numFmtId="0" fontId="2" fillId="0" borderId="16" xfId="0" applyFont="1" applyBorder="1" applyAlignment="1">
      <alignment horizontal="right"/>
    </xf>
    <xf numFmtId="0" fontId="2" fillId="0" borderId="19" xfId="0" applyFont="1" applyBorder="1" applyAlignment="1">
      <alignment horizontal="right"/>
    </xf>
    <xf numFmtId="0" fontId="4" fillId="0" borderId="16" xfId="0" applyFont="1" applyBorder="1"/>
    <xf numFmtId="0" fontId="4" fillId="0" borderId="16" xfId="0" applyFont="1" applyBorder="1" applyAlignment="1">
      <alignment horizontal="right"/>
    </xf>
    <xf numFmtId="0" fontId="4" fillId="0" borderId="29" xfId="0" applyFont="1" applyBorder="1" applyAlignment="1">
      <alignment horizontal="right"/>
    </xf>
    <xf numFmtId="0" fontId="4" fillId="0" borderId="19" xfId="0" applyFont="1" applyBorder="1" applyAlignment="1">
      <alignment horizontal="right"/>
    </xf>
    <xf numFmtId="0" fontId="2" fillId="0" borderId="16" xfId="0" applyFont="1" applyBorder="1"/>
    <xf numFmtId="0" fontId="5" fillId="0" borderId="15" xfId="0" applyFont="1" applyBorder="1" applyAlignment="1">
      <alignment horizontal="right" wrapText="1"/>
    </xf>
    <xf numFmtId="0" fontId="5" fillId="0" borderId="16" xfId="0" quotePrefix="1" applyFont="1" applyBorder="1"/>
    <xf numFmtId="0" fontId="5" fillId="0" borderId="16" xfId="0" applyFont="1" applyBorder="1" applyAlignment="1">
      <alignment horizontal="right"/>
    </xf>
    <xf numFmtId="0" fontId="5" fillId="0" borderId="29" xfId="0" applyFont="1" applyBorder="1" applyAlignment="1">
      <alignment horizontal="right"/>
    </xf>
    <xf numFmtId="0" fontId="5" fillId="0" borderId="19" xfId="0" applyFont="1" applyBorder="1" applyAlignment="1">
      <alignment horizontal="right"/>
    </xf>
    <xf numFmtId="0" fontId="5" fillId="0" borderId="16" xfId="0" applyFont="1" applyBorder="1"/>
    <xf numFmtId="0" fontId="7" fillId="0" borderId="15" xfId="0" applyFont="1" applyFill="1" applyBorder="1" applyAlignment="1">
      <alignment horizontal="right" vertical="top" wrapText="1"/>
    </xf>
    <xf numFmtId="164" fontId="7" fillId="0" borderId="16" xfId="0" applyNumberFormat="1" applyFont="1" applyFill="1" applyBorder="1" applyAlignment="1">
      <alignment vertical="top" wrapText="1"/>
    </xf>
    <xf numFmtId="164" fontId="7" fillId="0" borderId="19" xfId="0" applyNumberFormat="1" applyFont="1" applyFill="1" applyBorder="1" applyAlignment="1">
      <alignment vertical="top" wrapText="1"/>
    </xf>
    <xf numFmtId="0" fontId="8" fillId="0" borderId="16" xfId="0" applyFont="1" applyFill="1" applyBorder="1" applyAlignment="1">
      <alignment vertical="top" wrapText="1"/>
    </xf>
    <xf numFmtId="0" fontId="8" fillId="0" borderId="29" xfId="0" applyFont="1" applyFill="1" applyBorder="1" applyAlignment="1">
      <alignment vertical="top" wrapText="1"/>
    </xf>
    <xf numFmtId="0" fontId="8" fillId="0" borderId="19" xfId="0" applyFont="1" applyFill="1" applyBorder="1" applyAlignment="1">
      <alignment vertical="top" wrapText="1"/>
    </xf>
    <xf numFmtId="0" fontId="4" fillId="0" borderId="21" xfId="0" applyFont="1" applyBorder="1" applyAlignment="1">
      <alignment horizontal="right"/>
    </xf>
    <xf numFmtId="0" fontId="4" fillId="0" borderId="30" xfId="0" applyFont="1" applyBorder="1" applyAlignment="1">
      <alignment horizontal="right"/>
    </xf>
    <xf numFmtId="0" fontId="4" fillId="0" borderId="22" xfId="0" applyFont="1" applyBorder="1" applyAlignment="1">
      <alignment horizontal="right"/>
    </xf>
    <xf numFmtId="0" fontId="2" fillId="0" borderId="15" xfId="0" applyFont="1" applyFill="1" applyBorder="1" applyAlignment="1">
      <alignment horizontal="right" vertical="top" wrapText="1"/>
    </xf>
    <xf numFmtId="164" fontId="2" fillId="0" borderId="16" xfId="0" applyNumberFormat="1" applyFont="1" applyBorder="1" applyAlignment="1">
      <alignment vertical="top" wrapText="1"/>
    </xf>
    <xf numFmtId="0" fontId="4" fillId="0" borderId="20" xfId="0" applyFont="1" applyFill="1" applyBorder="1" applyAlignment="1">
      <alignment horizontal="right" vertical="top" wrapText="1"/>
    </xf>
    <xf numFmtId="0" fontId="4" fillId="0" borderId="21" xfId="0" applyFont="1" applyBorder="1" applyAlignment="1">
      <alignment horizontal="left" vertical="top" wrapText="1"/>
    </xf>
    <xf numFmtId="164" fontId="8" fillId="0" borderId="21" xfId="0" applyNumberFormat="1" applyFont="1" applyFill="1" applyBorder="1" applyAlignment="1">
      <alignment vertical="top" wrapText="1"/>
    </xf>
    <xf numFmtId="164" fontId="8" fillId="0" borderId="30" xfId="0" applyNumberFormat="1" applyFont="1" applyFill="1" applyBorder="1" applyAlignment="1">
      <alignment vertical="top" wrapText="1"/>
    </xf>
    <xf numFmtId="164" fontId="8" fillId="0" borderId="22" xfId="0" applyNumberFormat="1" applyFont="1" applyFill="1" applyBorder="1" applyAlignment="1">
      <alignment vertical="top" wrapText="1"/>
    </xf>
    <xf numFmtId="164" fontId="2" fillId="0" borderId="26" xfId="0" applyNumberFormat="1" applyFont="1" applyBorder="1"/>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6"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29" xfId="0" applyFont="1" applyFill="1" applyBorder="1" applyAlignment="1">
      <alignment vertical="top" wrapText="1"/>
    </xf>
    <xf numFmtId="0" fontId="7" fillId="0" borderId="16" xfId="0" applyFont="1" applyFill="1" applyBorder="1" applyAlignment="1">
      <alignment vertical="top" wrapText="1"/>
    </xf>
    <xf numFmtId="0" fontId="5" fillId="0" borderId="16" xfId="0" quotePrefix="1" applyFont="1" applyBorder="1" applyAlignment="1">
      <alignment vertical="top" wrapText="1"/>
    </xf>
    <xf numFmtId="0" fontId="4" fillId="0" borderId="16" xfId="0" applyFont="1" applyFill="1" applyBorder="1" applyAlignment="1">
      <alignment vertical="top" wrapText="1"/>
    </xf>
    <xf numFmtId="0" fontId="8" fillId="0" borderId="16" xfId="0" applyFont="1" applyFill="1" applyBorder="1" applyAlignment="1">
      <alignment horizontal="left" vertical="top" wrapText="1"/>
    </xf>
    <xf numFmtId="0" fontId="2" fillId="0" borderId="16" xfId="0" applyFont="1" applyBorder="1" applyAlignment="1">
      <alignment horizontal="center"/>
    </xf>
    <xf numFmtId="0" fontId="2" fillId="0" borderId="19" xfId="0" applyFont="1" applyBorder="1" applyAlignment="1">
      <alignment horizontal="center"/>
    </xf>
    <xf numFmtId="0" fontId="4" fillId="0" borderId="15" xfId="0" applyFont="1" applyBorder="1" applyAlignment="1">
      <alignment horizontal="right" wrapText="1"/>
    </xf>
    <xf numFmtId="0" fontId="4" fillId="0" borderId="16" xfId="0" quotePrefix="1" applyFont="1" applyBorder="1"/>
    <xf numFmtId="0" fontId="4" fillId="0" borderId="29" xfId="0" applyFont="1" applyBorder="1"/>
    <xf numFmtId="0" fontId="4" fillId="0" borderId="19" xfId="0" applyFont="1" applyBorder="1"/>
    <xf numFmtId="0" fontId="4" fillId="0" borderId="16" xfId="0" applyFont="1" applyFill="1" applyBorder="1"/>
    <xf numFmtId="0" fontId="4" fillId="0" borderId="29" xfId="0" applyFont="1" applyFill="1" applyBorder="1"/>
    <xf numFmtId="0" fontId="4" fillId="0" borderId="19" xfId="0" applyFont="1" applyFill="1" applyBorder="1"/>
    <xf numFmtId="0" fontId="9" fillId="0" borderId="16" xfId="0" applyFont="1" applyBorder="1" applyAlignment="1">
      <alignment vertical="top" wrapText="1"/>
    </xf>
    <xf numFmtId="0" fontId="9" fillId="0" borderId="19" xfId="0" applyFont="1" applyBorder="1" applyAlignment="1">
      <alignment vertical="top" wrapText="1"/>
    </xf>
    <xf numFmtId="0" fontId="5" fillId="0" borderId="15" xfId="0" applyFont="1" applyBorder="1" applyAlignment="1">
      <alignment horizontal="right" vertical="top" wrapText="1"/>
    </xf>
    <xf numFmtId="0" fontId="4" fillId="0" borderId="29" xfId="0" applyFont="1" applyBorder="1" applyAlignment="1">
      <alignment vertical="top" wrapText="1"/>
    </xf>
    <xf numFmtId="0" fontId="4" fillId="0" borderId="19" xfId="0" applyFont="1" applyBorder="1" applyAlignment="1">
      <alignment vertical="top" wrapText="1"/>
    </xf>
    <xf numFmtId="0" fontId="4" fillId="0" borderId="29" xfId="0" applyFont="1" applyFill="1" applyBorder="1" applyAlignment="1">
      <alignment vertical="top" wrapText="1"/>
    </xf>
    <xf numFmtId="0" fontId="4" fillId="0" borderId="19" xfId="0" applyFont="1" applyFill="1" applyBorder="1" applyAlignment="1">
      <alignment vertical="top" wrapText="1"/>
    </xf>
    <xf numFmtId="0" fontId="1" fillId="0" borderId="0" xfId="0" applyFont="1" applyAlignment="1">
      <alignment horizontal="righ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49" fontId="6" fillId="0" borderId="16"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6" xfId="0" applyNumberFormat="1" applyFont="1" applyFill="1" applyBorder="1" applyAlignment="1">
      <alignment vertical="top" wrapText="1"/>
    </xf>
    <xf numFmtId="164" fontId="8" fillId="0" borderId="16" xfId="0" applyNumberFormat="1" applyFont="1" applyFill="1" applyBorder="1" applyAlignment="1">
      <alignment vertical="top" wrapText="1"/>
    </xf>
    <xf numFmtId="164" fontId="8" fillId="0" borderId="29" xfId="0" applyNumberFormat="1" applyFont="1" applyFill="1" applyBorder="1" applyAlignment="1">
      <alignment vertical="top" wrapText="1"/>
    </xf>
    <xf numFmtId="164" fontId="8" fillId="0" borderId="19" xfId="0" applyNumberFormat="1" applyFont="1" applyFill="1" applyBorder="1" applyAlignment="1">
      <alignment vertical="top" wrapText="1"/>
    </xf>
    <xf numFmtId="49" fontId="8" fillId="0" borderId="16" xfId="0" applyNumberFormat="1"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vertical="top" wrapText="1"/>
    </xf>
    <xf numFmtId="0" fontId="2" fillId="0" borderId="19" xfId="0" applyFont="1" applyFill="1" applyBorder="1" applyAlignment="1">
      <alignment vertical="top" wrapText="1"/>
    </xf>
    <xf numFmtId="0" fontId="4" fillId="0" borderId="15" xfId="0" applyFont="1" applyFill="1" applyBorder="1" applyAlignment="1">
      <alignment horizontal="right" vertical="top" wrapText="1"/>
    </xf>
    <xf numFmtId="0" fontId="1" fillId="0" borderId="16" xfId="0" applyFont="1" applyFill="1" applyBorder="1" applyAlignment="1">
      <alignment vertical="top" wrapText="1"/>
    </xf>
    <xf numFmtId="0" fontId="1" fillId="0" borderId="19" xfId="0" applyFont="1" applyFill="1" applyBorder="1" applyAlignment="1">
      <alignment vertical="top" wrapText="1"/>
    </xf>
    <xf numFmtId="0" fontId="1" fillId="0" borderId="0" xfId="0" applyFont="1" applyFill="1" applyBorder="1" applyAlignment="1">
      <alignment horizontal="left" vertical="top" wrapText="1"/>
    </xf>
    <xf numFmtId="164" fontId="10"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16" xfId="0" applyFont="1" applyBorder="1" applyAlignment="1">
      <alignment horizontal="right" wrapText="1"/>
    </xf>
    <xf numFmtId="164" fontId="2" fillId="0" borderId="16" xfId="0" applyNumberFormat="1" applyFont="1" applyBorder="1" applyAlignment="1">
      <alignment horizontal="right"/>
    </xf>
    <xf numFmtId="164" fontId="2" fillId="0" borderId="19" xfId="0" applyNumberFormat="1" applyFont="1" applyBorder="1" applyAlignment="1">
      <alignment horizontal="right"/>
    </xf>
    <xf numFmtId="0" fontId="2" fillId="0" borderId="32" xfId="0" applyFont="1" applyFill="1" applyBorder="1" applyAlignment="1">
      <alignment horizontal="right" vertical="center" wrapText="1"/>
    </xf>
    <xf numFmtId="0" fontId="2" fillId="0" borderId="33" xfId="0" applyFont="1" applyBorder="1"/>
    <xf numFmtId="0" fontId="2" fillId="0" borderId="33" xfId="0" applyFont="1" applyBorder="1" applyAlignment="1">
      <alignment horizontal="right"/>
    </xf>
    <xf numFmtId="0" fontId="2" fillId="0" borderId="33"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15" xfId="0" applyFont="1" applyFill="1" applyBorder="1" applyAlignment="1">
      <alignment horizontal="right" vertical="center" wrapText="1"/>
    </xf>
    <xf numFmtId="0" fontId="4" fillId="0" borderId="16"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9" xfId="0" applyFont="1" applyFill="1" applyBorder="1" applyAlignment="1">
      <alignment horizontal="right" vertical="center"/>
    </xf>
    <xf numFmtId="164" fontId="1" fillId="0" borderId="16" xfId="0" applyNumberFormat="1" applyFont="1" applyFill="1" applyBorder="1" applyAlignment="1">
      <alignment horizontal="right" vertical="top" wrapText="1"/>
    </xf>
    <xf numFmtId="164" fontId="1" fillId="0" borderId="19" xfId="0" applyNumberFormat="1" applyFont="1" applyFill="1" applyBorder="1" applyAlignment="1">
      <alignment horizontal="right" vertical="top" wrapText="1"/>
    </xf>
    <xf numFmtId="0" fontId="5" fillId="0" borderId="16" xfId="0" applyFont="1" applyBorder="1" applyAlignment="1">
      <alignment horizontal="right" vertical="top" wrapText="1"/>
    </xf>
    <xf numFmtId="0" fontId="4" fillId="0" borderId="16" xfId="0" applyFont="1" applyBorder="1" applyAlignment="1">
      <alignment horizontal="left" vertical="top" wrapText="1"/>
    </xf>
    <xf numFmtId="0" fontId="1" fillId="0" borderId="16" xfId="0" applyFont="1" applyFill="1" applyBorder="1" applyAlignment="1">
      <alignment horizontal="right" vertical="top" wrapText="1"/>
    </xf>
    <xf numFmtId="0" fontId="6" fillId="0" borderId="16" xfId="0" applyFont="1" applyFill="1" applyBorder="1" applyAlignment="1">
      <alignment horizontal="right" vertical="top" wrapText="1"/>
    </xf>
    <xf numFmtId="0" fontId="6" fillId="0" borderId="29" xfId="0" applyFont="1" applyFill="1" applyBorder="1" applyAlignment="1">
      <alignment horizontal="right" vertical="top" wrapText="1"/>
    </xf>
    <xf numFmtId="0" fontId="6" fillId="0" borderId="19" xfId="0" applyFont="1" applyFill="1" applyBorder="1" applyAlignment="1">
      <alignment horizontal="right" vertical="top" wrapText="1"/>
    </xf>
    <xf numFmtId="0" fontId="4" fillId="0" borderId="16" xfId="0" quotePrefix="1" applyFont="1" applyBorder="1" applyAlignment="1">
      <alignment horizontal="left" vertical="top" wrapText="1"/>
    </xf>
    <xf numFmtId="164" fontId="4" fillId="0" borderId="16" xfId="0" applyNumberFormat="1" applyFont="1" applyBorder="1" applyAlignment="1">
      <alignment vertical="top" wrapText="1"/>
    </xf>
    <xf numFmtId="164" fontId="6" fillId="0" borderId="29" xfId="0" applyNumberFormat="1" applyFont="1" applyFill="1" applyBorder="1" applyAlignment="1">
      <alignment vertical="top" wrapText="1"/>
    </xf>
    <xf numFmtId="0" fontId="2" fillId="0" borderId="0" xfId="0" applyFont="1" applyFill="1" applyBorder="1" applyAlignment="1">
      <alignment horizontal="right" vertical="top" wrapText="1"/>
    </xf>
    <xf numFmtId="0" fontId="8" fillId="0" borderId="16" xfId="0" applyFont="1" applyFill="1" applyBorder="1" applyAlignment="1">
      <alignment horizontal="right" vertical="top" wrapText="1"/>
    </xf>
    <xf numFmtId="0" fontId="8" fillId="0" borderId="29" xfId="0" applyFont="1" applyFill="1" applyBorder="1" applyAlignment="1">
      <alignment horizontal="right" vertical="top" wrapText="1"/>
    </xf>
    <xf numFmtId="0" fontId="8" fillId="0" borderId="19" xfId="0" applyFont="1" applyFill="1" applyBorder="1" applyAlignment="1">
      <alignment horizontal="right" vertical="top" wrapText="1"/>
    </xf>
    <xf numFmtId="0" fontId="5" fillId="0" borderId="29" xfId="0" applyFont="1" applyBorder="1" applyAlignment="1">
      <alignment vertical="top" wrapText="1"/>
    </xf>
    <xf numFmtId="0" fontId="1" fillId="0" borderId="21"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22" xfId="0" applyFont="1" applyFill="1" applyBorder="1" applyAlignment="1">
      <alignment horizontal="center" vertical="top" wrapText="1"/>
    </xf>
    <xf numFmtId="164" fontId="2" fillId="0" borderId="11" xfId="0" applyNumberFormat="1" applyFont="1" applyFill="1" applyBorder="1" applyAlignment="1">
      <alignment horizontal="center" vertical="top" wrapText="1"/>
    </xf>
    <xf numFmtId="0" fontId="2" fillId="0" borderId="3" xfId="0" applyFont="1" applyBorder="1"/>
    <xf numFmtId="0" fontId="4" fillId="0" borderId="21" xfId="0" applyFont="1" applyBorder="1"/>
    <xf numFmtId="164" fontId="6" fillId="0" borderId="16" xfId="0" applyNumberFormat="1" applyFont="1" applyFill="1" applyBorder="1" applyAlignment="1">
      <alignment horizontal="right" vertical="top" wrapText="1"/>
    </xf>
    <xf numFmtId="164" fontId="6" fillId="0" borderId="29" xfId="0" applyNumberFormat="1" applyFont="1" applyFill="1" applyBorder="1" applyAlignment="1">
      <alignment horizontal="right" vertical="top" wrapText="1"/>
    </xf>
    <xf numFmtId="164" fontId="6" fillId="0" borderId="19" xfId="0" applyNumberFormat="1" applyFont="1" applyFill="1" applyBorder="1" applyAlignment="1">
      <alignment horizontal="right" vertical="top" wrapText="1"/>
    </xf>
    <xf numFmtId="0" fontId="4" fillId="0" borderId="16" xfId="0" applyFont="1" applyBorder="1" applyAlignment="1">
      <alignment horizontal="right" vertical="top" wrapText="1"/>
    </xf>
    <xf numFmtId="0" fontId="2" fillId="0" borderId="16" xfId="0" applyFont="1" applyBorder="1" applyAlignment="1">
      <alignment horizontal="right" vertical="top" wrapText="1"/>
    </xf>
    <xf numFmtId="0" fontId="2" fillId="0" borderId="19" xfId="0" applyFont="1" applyBorder="1" applyAlignment="1">
      <alignment horizontal="right" vertical="top" wrapText="1"/>
    </xf>
    <xf numFmtId="0" fontId="4" fillId="0" borderId="15" xfId="0" applyFont="1" applyBorder="1" applyAlignment="1">
      <alignment horizontal="right" vertical="top" wrapText="1"/>
    </xf>
    <xf numFmtId="0" fontId="4" fillId="0" borderId="29" xfId="0" applyFont="1" applyBorder="1" applyAlignment="1">
      <alignment horizontal="right" vertical="top" wrapText="1"/>
    </xf>
    <xf numFmtId="0" fontId="4" fillId="0" borderId="19" xfId="0" applyFont="1" applyBorder="1" applyAlignment="1">
      <alignment horizontal="right" vertical="top" wrapText="1"/>
    </xf>
    <xf numFmtId="0" fontId="4" fillId="0" borderId="16" xfId="0" applyFont="1" applyFill="1" applyBorder="1" applyAlignment="1">
      <alignment horizontal="right" vertical="top" wrapText="1"/>
    </xf>
    <xf numFmtId="0" fontId="4" fillId="0" borderId="29" xfId="0" applyFont="1" applyFill="1" applyBorder="1" applyAlignment="1">
      <alignment horizontal="right" vertical="top" wrapText="1"/>
    </xf>
    <xf numFmtId="0" fontId="4" fillId="0" borderId="19" xfId="0" applyFont="1" applyFill="1" applyBorder="1" applyAlignment="1">
      <alignment horizontal="right" vertical="top" wrapText="1"/>
    </xf>
    <xf numFmtId="0" fontId="6" fillId="0" borderId="0" xfId="0" applyFont="1" applyAlignment="1">
      <alignment vertical="top" wrapText="1"/>
    </xf>
    <xf numFmtId="0" fontId="7" fillId="0" borderId="0" xfId="0" applyFont="1" applyAlignment="1">
      <alignment horizontal="right" vertical="top" wrapText="1"/>
    </xf>
    <xf numFmtId="0" fontId="8" fillId="0" borderId="0" xfId="0" applyFont="1" applyAlignment="1">
      <alignment horizontal="left" vertical="top" wrapText="1"/>
    </xf>
    <xf numFmtId="0" fontId="8" fillId="0" borderId="0" xfId="0" applyFont="1" applyAlignment="1">
      <alignment vertical="top" wrapText="1"/>
    </xf>
    <xf numFmtId="0" fontId="7" fillId="0" borderId="0" xfId="0" applyFont="1" applyFill="1" applyBorder="1" applyAlignment="1">
      <alignment horizontal="center" vertical="top" wrapText="1"/>
    </xf>
    <xf numFmtId="0" fontId="7" fillId="0" borderId="21" xfId="0" applyFont="1" applyFill="1" applyBorder="1" applyAlignment="1">
      <alignment vertical="top" wrapText="1"/>
    </xf>
    <xf numFmtId="0" fontId="7" fillId="0" borderId="21" xfId="0" applyFont="1" applyBorder="1" applyAlignment="1">
      <alignment vertical="top" wrapText="1"/>
    </xf>
    <xf numFmtId="0" fontId="7" fillId="0" borderId="40" xfId="0" applyFont="1" applyFill="1" applyBorder="1" applyAlignment="1">
      <alignment vertical="top" wrapText="1"/>
    </xf>
    <xf numFmtId="0" fontId="7" fillId="0" borderId="14" xfId="0" applyFont="1" applyFill="1" applyBorder="1" applyAlignment="1">
      <alignment horizontal="right" vertical="top" wrapText="1"/>
    </xf>
    <xf numFmtId="0" fontId="4" fillId="0" borderId="3" xfId="0" applyFont="1" applyFill="1" applyBorder="1" applyAlignment="1">
      <alignment vertical="top" wrapText="1"/>
    </xf>
    <xf numFmtId="165" fontId="8" fillId="0" borderId="3" xfId="0" applyNumberFormat="1" applyFont="1" applyFill="1" applyBorder="1" applyAlignment="1">
      <alignment horizontal="right" vertical="top" wrapText="1"/>
    </xf>
    <xf numFmtId="165" fontId="7" fillId="0" borderId="26" xfId="0" applyNumberFormat="1" applyFont="1" applyFill="1" applyBorder="1" applyAlignment="1">
      <alignment horizontal="right" vertical="top" wrapText="1"/>
    </xf>
    <xf numFmtId="165" fontId="7" fillId="0" borderId="27" xfId="0" applyNumberFormat="1" applyFont="1" applyFill="1" applyBorder="1" applyAlignment="1">
      <alignment horizontal="right" vertical="top" wrapText="1"/>
    </xf>
    <xf numFmtId="0" fontId="7" fillId="0" borderId="0" xfId="0" applyFont="1" applyFill="1" applyAlignment="1">
      <alignment horizontal="right" vertical="top" wrapText="1"/>
    </xf>
    <xf numFmtId="0" fontId="4" fillId="0" borderId="0" xfId="0" applyFont="1" applyFill="1" applyAlignment="1">
      <alignment vertical="top"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7" fillId="0" borderId="10" xfId="0" applyFont="1" applyFill="1" applyBorder="1" applyAlignment="1">
      <alignment vertical="top" wrapText="1"/>
    </xf>
    <xf numFmtId="0" fontId="7" fillId="0" borderId="42" xfId="0" applyFont="1" applyFill="1" applyBorder="1" applyAlignment="1">
      <alignment vertical="top" wrapText="1"/>
    </xf>
    <xf numFmtId="0" fontId="7" fillId="0" borderId="32" xfId="0" applyFont="1" applyFill="1" applyBorder="1" applyAlignment="1">
      <alignment horizontal="right" vertical="top" wrapText="1"/>
    </xf>
    <xf numFmtId="0" fontId="4" fillId="0" borderId="33" xfId="0" applyFont="1" applyFill="1" applyBorder="1" applyAlignment="1">
      <alignment vertical="top" wrapText="1"/>
    </xf>
    <xf numFmtId="166" fontId="8" fillId="0" borderId="33" xfId="0" applyNumberFormat="1" applyFont="1" applyFill="1" applyBorder="1" applyAlignment="1">
      <alignment horizontal="right" vertical="top" wrapText="1"/>
    </xf>
    <xf numFmtId="166" fontId="7" fillId="0" borderId="26" xfId="0" applyNumberFormat="1" applyFont="1" applyFill="1" applyBorder="1" applyAlignment="1">
      <alignment horizontal="right" vertical="top" wrapText="1"/>
    </xf>
    <xf numFmtId="0" fontId="4" fillId="0" borderId="32" xfId="0" applyFont="1" applyBorder="1" applyAlignment="1">
      <alignment horizontal="right" vertical="center"/>
    </xf>
    <xf numFmtId="0" fontId="4" fillId="0" borderId="33" xfId="0" applyFont="1" applyBorder="1" applyAlignment="1">
      <alignment horizontal="center" vertical="center"/>
    </xf>
    <xf numFmtId="0" fontId="4" fillId="0" borderId="33" xfId="0" applyFont="1" applyBorder="1" applyAlignment="1">
      <alignment horizontal="right" vertical="top" wrapText="1"/>
    </xf>
    <xf numFmtId="165" fontId="4" fillId="0" borderId="34" xfId="0" applyNumberFormat="1" applyFont="1" applyBorder="1" applyAlignment="1">
      <alignment horizontal="right" vertical="top" wrapText="1"/>
    </xf>
    <xf numFmtId="0" fontId="4" fillId="0" borderId="15" xfId="0" applyFont="1" applyBorder="1"/>
    <xf numFmtId="0" fontId="4" fillId="0" borderId="16" xfId="0" applyFont="1" applyBorder="1" applyAlignment="1">
      <alignment horizontal="center" wrapText="1"/>
    </xf>
    <xf numFmtId="165" fontId="4" fillId="0" borderId="19" xfId="0" applyNumberFormat="1" applyFont="1" applyFill="1" applyBorder="1"/>
    <xf numFmtId="165" fontId="4" fillId="0" borderId="19" xfId="0" applyNumberFormat="1" applyFont="1" applyBorder="1"/>
    <xf numFmtId="0" fontId="4" fillId="0" borderId="20" xfId="0" applyFont="1" applyBorder="1"/>
    <xf numFmtId="0" fontId="4" fillId="0" borderId="21" xfId="0" applyFont="1" applyBorder="1" applyAlignment="1">
      <alignment horizontal="center" wrapText="1"/>
    </xf>
    <xf numFmtId="165" fontId="4" fillId="0" borderId="22" xfId="0" applyNumberFormat="1" applyFont="1" applyFill="1" applyBorder="1"/>
    <xf numFmtId="165" fontId="2" fillId="0" borderId="27" xfId="0" applyNumberFormat="1" applyFont="1" applyBorder="1"/>
    <xf numFmtId="165" fontId="2" fillId="0" borderId="46" xfId="0" applyNumberFormat="1" applyFont="1" applyFill="1" applyBorder="1"/>
    <xf numFmtId="0" fontId="4" fillId="0" borderId="0" xfId="0" applyFont="1" applyFill="1"/>
    <xf numFmtId="0" fontId="4" fillId="0" borderId="0" xfId="0" applyFont="1"/>
    <xf numFmtId="0" fontId="7" fillId="0" borderId="10"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164" fontId="9" fillId="0" borderId="26" xfId="0" applyNumberFormat="1" applyFont="1" applyFill="1" applyBorder="1" applyAlignment="1">
      <alignment vertical="top" wrapText="1"/>
    </xf>
    <xf numFmtId="164" fontId="9" fillId="0" borderId="27" xfId="0" applyNumberFormat="1" applyFont="1" applyFill="1" applyBorder="1" applyAlignment="1">
      <alignment vertical="top" wrapText="1"/>
    </xf>
    <xf numFmtId="0" fontId="9" fillId="0" borderId="0" xfId="0" applyFont="1" applyFill="1" applyBorder="1" applyAlignment="1">
      <alignment horizontal="right" vertical="top" wrapText="1"/>
    </xf>
    <xf numFmtId="164" fontId="9" fillId="0" borderId="0" xfId="0" applyNumberFormat="1" applyFont="1" applyFill="1" applyBorder="1" applyAlignment="1">
      <alignment vertical="top" wrapText="1"/>
    </xf>
    <xf numFmtId="0" fontId="2" fillId="0" borderId="32" xfId="0" applyFont="1" applyBorder="1" applyAlignment="1">
      <alignment horizontal="right" wrapText="1"/>
    </xf>
    <xf numFmtId="0" fontId="2" fillId="0" borderId="33" xfId="0" applyFont="1" applyBorder="1" applyAlignment="1">
      <alignment horizontal="left"/>
    </xf>
    <xf numFmtId="0" fontId="5" fillId="0" borderId="15" xfId="0" applyFont="1" applyBorder="1"/>
    <xf numFmtId="0" fontId="5" fillId="0" borderId="29" xfId="0" applyFont="1" applyBorder="1"/>
    <xf numFmtId="0" fontId="5" fillId="0" borderId="19" xfId="0" applyFont="1" applyBorder="1"/>
    <xf numFmtId="164" fontId="8" fillId="0" borderId="0" xfId="0" applyNumberFormat="1" applyFont="1" applyFill="1" applyAlignment="1">
      <alignment vertical="top" wrapText="1"/>
    </xf>
    <xf numFmtId="0" fontId="7" fillId="0" borderId="3" xfId="0" applyFont="1" applyFill="1" applyBorder="1" applyAlignment="1">
      <alignment horizontal="left" vertical="top" wrapText="1"/>
    </xf>
    <xf numFmtId="0" fontId="7" fillId="0" borderId="3" xfId="0" applyFont="1" applyFill="1" applyBorder="1" applyAlignment="1">
      <alignmen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left" vertical="top" wrapText="1"/>
    </xf>
    <xf numFmtId="164" fontId="7" fillId="0" borderId="0" xfId="0" applyNumberFormat="1" applyFont="1" applyFill="1" applyBorder="1" applyAlignment="1">
      <alignment vertical="top" wrapText="1"/>
    </xf>
    <xf numFmtId="49" fontId="1" fillId="0" borderId="16" xfId="0" applyNumberFormat="1" applyFont="1" applyFill="1" applyBorder="1" applyAlignment="1">
      <alignment horizontal="left" vertical="top" wrapText="1"/>
    </xf>
    <xf numFmtId="164" fontId="11" fillId="0" borderId="0" xfId="0" applyNumberFormat="1" applyFont="1" applyFill="1" applyBorder="1" applyAlignment="1">
      <alignment vertical="top" wrapText="1"/>
    </xf>
    <xf numFmtId="49" fontId="11" fillId="0" borderId="0" xfId="0" applyNumberFormat="1" applyFont="1" applyFill="1" applyBorder="1" applyAlignment="1">
      <alignment vertical="top" wrapText="1"/>
    </xf>
    <xf numFmtId="0" fontId="4" fillId="0" borderId="0" xfId="0" applyFont="1" applyAlignment="1">
      <alignment vertical="top" wrapText="1"/>
    </xf>
    <xf numFmtId="164" fontId="9" fillId="0" borderId="26" xfId="0" applyNumberFormat="1" applyFont="1" applyFill="1" applyBorder="1" applyAlignment="1">
      <alignment horizontal="center" vertical="top" wrapText="1"/>
    </xf>
    <xf numFmtId="49" fontId="7"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center" vertical="top" wrapText="1"/>
    </xf>
    <xf numFmtId="0" fontId="2" fillId="0" borderId="3" xfId="0" applyFont="1" applyBorder="1" applyAlignment="1">
      <alignment vertical="top" wrapText="1"/>
    </xf>
    <xf numFmtId="0" fontId="8"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49" fontId="1" fillId="0" borderId="16" xfId="0" applyNumberFormat="1" applyFont="1" applyFill="1" applyBorder="1" applyAlignment="1">
      <alignment horizontal="right" vertical="top" wrapText="1"/>
    </xf>
    <xf numFmtId="166" fontId="8" fillId="0" borderId="3" xfId="0" applyNumberFormat="1" applyFont="1" applyFill="1" applyBorder="1" applyAlignment="1">
      <alignment horizontal="right" vertical="top" wrapText="1"/>
    </xf>
    <xf numFmtId="166" fontId="7" fillId="0" borderId="27" xfId="0" applyNumberFormat="1" applyFont="1" applyFill="1" applyBorder="1" applyAlignment="1">
      <alignment horizontal="right" vertical="top" wrapText="1"/>
    </xf>
    <xf numFmtId="49" fontId="7" fillId="0" borderId="14" xfId="0" applyNumberFormat="1" applyFont="1" applyFill="1" applyBorder="1" applyAlignment="1">
      <alignment horizontal="right" vertical="top" wrapText="1"/>
    </xf>
    <xf numFmtId="49" fontId="4" fillId="0" borderId="3" xfId="0" applyNumberFormat="1" applyFont="1" applyFill="1" applyBorder="1" applyAlignment="1">
      <alignment vertical="top" wrapText="1"/>
    </xf>
    <xf numFmtId="2" fontId="8" fillId="0" borderId="3" xfId="0" applyNumberFormat="1" applyFont="1" applyFill="1" applyBorder="1" applyAlignment="1">
      <alignment horizontal="right" vertical="top" wrapText="1"/>
    </xf>
    <xf numFmtId="165" fontId="8" fillId="0" borderId="8" xfId="0" applyNumberFormat="1" applyFont="1" applyFill="1" applyBorder="1" applyAlignment="1">
      <alignment horizontal="right" vertical="top" wrapText="1"/>
    </xf>
    <xf numFmtId="2" fontId="7" fillId="0" borderId="26" xfId="0" applyNumberFormat="1" applyFont="1" applyFill="1" applyBorder="1" applyAlignment="1">
      <alignment horizontal="right" vertical="top" wrapText="1"/>
    </xf>
    <xf numFmtId="0" fontId="13" fillId="0" borderId="0" xfId="0" applyFont="1" applyFill="1"/>
    <xf numFmtId="0" fontId="13" fillId="0" borderId="0" xfId="0" applyFont="1"/>
    <xf numFmtId="0" fontId="6" fillId="0" borderId="0" xfId="0" applyFont="1" applyBorder="1" applyAlignment="1"/>
    <xf numFmtId="0" fontId="7" fillId="0" borderId="0" xfId="0" applyFont="1" applyBorder="1"/>
    <xf numFmtId="0" fontId="6" fillId="0" borderId="0" xfId="0" applyFont="1" applyFill="1" applyBorder="1" applyAlignment="1">
      <alignment wrapText="1"/>
    </xf>
    <xf numFmtId="0" fontId="6" fillId="0" borderId="0" xfId="0" applyFont="1" applyFill="1" applyBorder="1" applyAlignment="1">
      <alignment vertical="top" wrapText="1"/>
    </xf>
    <xf numFmtId="0" fontId="5" fillId="0" borderId="0" xfId="0" applyFont="1" applyBorder="1" applyAlignment="1">
      <alignment vertical="center"/>
    </xf>
    <xf numFmtId="0" fontId="14" fillId="0" borderId="0" xfId="0" applyFont="1" applyBorder="1" applyAlignment="1">
      <alignment vertical="center"/>
    </xf>
    <xf numFmtId="0" fontId="5" fillId="0" borderId="16" xfId="0" applyFont="1" applyBorder="1" applyAlignment="1">
      <alignment horizontal="center" vertical="center"/>
    </xf>
    <xf numFmtId="2" fontId="5" fillId="0" borderId="10" xfId="0" applyNumberFormat="1" applyFont="1" applyBorder="1" applyAlignment="1">
      <alignment horizontal="right"/>
    </xf>
    <xf numFmtId="2" fontId="5" fillId="0" borderId="13" xfId="0" applyNumberFormat="1" applyFont="1" applyBorder="1" applyAlignment="1">
      <alignment horizontal="right"/>
    </xf>
    <xf numFmtId="2" fontId="5" fillId="0" borderId="0" xfId="0" applyNumberFormat="1" applyFont="1" applyBorder="1" applyAlignment="1"/>
    <xf numFmtId="0" fontId="5" fillId="0" borderId="26" xfId="0" applyFont="1" applyBorder="1" applyAlignment="1"/>
    <xf numFmtId="2" fontId="5" fillId="0" borderId="27" xfId="0" applyNumberFormat="1" applyFont="1" applyBorder="1" applyAlignment="1"/>
    <xf numFmtId="0" fontId="5" fillId="0" borderId="0" xfId="0" applyFont="1" applyBorder="1" applyAlignment="1"/>
    <xf numFmtId="0" fontId="5" fillId="0" borderId="0" xfId="0" applyFont="1" applyAlignment="1"/>
    <xf numFmtId="0" fontId="15" fillId="0" borderId="28"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41" xfId="0" applyFont="1" applyBorder="1" applyAlignment="1">
      <alignment horizontal="center" vertical="center"/>
    </xf>
    <xf numFmtId="0" fontId="12" fillId="0" borderId="26" xfId="0" applyFont="1" applyBorder="1" applyAlignment="1">
      <alignment horizontal="center" vertical="center"/>
    </xf>
    <xf numFmtId="0" fontId="8" fillId="0" borderId="0" xfId="0" applyFont="1" applyBorder="1" applyAlignment="1">
      <alignment wrapText="1"/>
    </xf>
    <xf numFmtId="0" fontId="17" fillId="0" borderId="0" xfId="0" applyFont="1" applyBorder="1" applyAlignment="1">
      <alignment wrapText="1"/>
    </xf>
    <xf numFmtId="0" fontId="7" fillId="0" borderId="0" xfId="0" applyFont="1" applyBorder="1" applyAlignment="1">
      <alignment wrapText="1"/>
    </xf>
    <xf numFmtId="2" fontId="5" fillId="0" borderId="16" xfId="0" applyNumberFormat="1" applyFont="1" applyBorder="1" applyAlignment="1">
      <alignment horizontal="right"/>
    </xf>
    <xf numFmtId="2" fontId="5" fillId="0" borderId="19" xfId="0" applyNumberFormat="1" applyFont="1" applyBorder="1" applyAlignment="1">
      <alignment horizontal="right"/>
    </xf>
    <xf numFmtId="0" fontId="18" fillId="0" borderId="0" xfId="0" applyFont="1" applyBorder="1" applyAlignment="1">
      <alignment wrapText="1"/>
    </xf>
    <xf numFmtId="0" fontId="5" fillId="0" borderId="10" xfId="0" applyFont="1" applyBorder="1"/>
    <xf numFmtId="0" fontId="5" fillId="0" borderId="13" xfId="0" applyFont="1" applyBorder="1"/>
    <xf numFmtId="0" fontId="8" fillId="0" borderId="0" xfId="0" applyFont="1" applyFill="1" applyBorder="1" applyAlignment="1">
      <alignment wrapText="1"/>
    </xf>
    <xf numFmtId="0" fontId="7" fillId="0" borderId="0" xfId="0" applyFont="1" applyFill="1" applyBorder="1" applyAlignment="1"/>
    <xf numFmtId="0" fontId="18" fillId="0" borderId="0" xfId="0" applyFont="1" applyFill="1" applyBorder="1" applyAlignment="1">
      <alignment wrapText="1"/>
    </xf>
    <xf numFmtId="0" fontId="18" fillId="0" borderId="0" xfId="0" applyFont="1" applyFill="1" applyBorder="1" applyAlignment="1">
      <alignment horizontal="center" wrapText="1"/>
    </xf>
    <xf numFmtId="0" fontId="8"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Border="1" applyAlignment="1">
      <alignment horizontal="center"/>
    </xf>
    <xf numFmtId="0" fontId="20" fillId="0" borderId="0" xfId="0" applyFont="1" applyBorder="1" applyAlignment="1"/>
    <xf numFmtId="0" fontId="20" fillId="0" borderId="0" xfId="0" applyFont="1" applyBorder="1"/>
    <xf numFmtId="0" fontId="7" fillId="0" borderId="0" xfId="0" applyFont="1" applyBorder="1" applyAlignment="1">
      <alignment vertical="top" wrapText="1"/>
    </xf>
    <xf numFmtId="0" fontId="5" fillId="0" borderId="0" xfId="0" applyFont="1" applyAlignment="1">
      <alignment vertical="top"/>
    </xf>
    <xf numFmtId="0" fontId="5" fillId="0" borderId="0" xfId="0" applyFont="1" applyAlignment="1">
      <alignment horizontal="left"/>
    </xf>
    <xf numFmtId="0" fontId="5" fillId="0" borderId="0" xfId="0" applyFont="1" applyBorder="1"/>
    <xf numFmtId="0" fontId="15" fillId="0" borderId="28" xfId="0" applyFont="1" applyBorder="1" applyAlignment="1">
      <alignment horizontal="center" vertical="top" wrapText="1"/>
    </xf>
    <xf numFmtId="0" fontId="15" fillId="0" borderId="10" xfId="0" applyFont="1" applyBorder="1" applyAlignment="1">
      <alignment horizontal="center" vertical="top" wrapText="1"/>
    </xf>
    <xf numFmtId="0" fontId="12" fillId="0" borderId="41" xfId="0" applyFont="1" applyBorder="1" applyAlignment="1">
      <alignment horizontal="center" vertical="top"/>
    </xf>
    <xf numFmtId="0" fontId="12" fillId="0" borderId="26" xfId="0" applyFont="1" applyBorder="1" applyAlignment="1">
      <alignment horizontal="center" vertical="top"/>
    </xf>
    <xf numFmtId="0" fontId="18" fillId="0" borderId="0" xfId="0" applyFont="1" applyBorder="1" applyAlignment="1">
      <alignment horizontal="center" wrapText="1"/>
    </xf>
    <xf numFmtId="0" fontId="8" fillId="0" borderId="0" xfId="0" applyFont="1" applyBorder="1" applyAlignment="1">
      <alignment horizontal="center" wrapText="1"/>
    </xf>
    <xf numFmtId="0" fontId="20" fillId="0" borderId="0" xfId="0" applyFont="1" applyBorder="1" applyAlignment="1">
      <alignment horizontal="center"/>
    </xf>
    <xf numFmtId="0" fontId="7" fillId="0" borderId="0" xfId="0" applyFont="1" applyAlignment="1">
      <alignment horizontal="left" vertical="top" wrapText="1"/>
    </xf>
    <xf numFmtId="0" fontId="21" fillId="0" borderId="0" xfId="0" applyFont="1" applyAlignment="1">
      <alignment horizontal="left" vertical="top" wrapText="1"/>
    </xf>
    <xf numFmtId="0" fontId="8" fillId="0" borderId="16" xfId="0" applyFont="1" applyBorder="1" applyAlignment="1">
      <alignment horizontal="center"/>
    </xf>
    <xf numFmtId="0" fontId="8" fillId="0" borderId="19" xfId="0" applyFont="1" applyBorder="1" applyAlignment="1">
      <alignment horizontal="center"/>
    </xf>
    <xf numFmtId="0" fontId="8" fillId="0" borderId="16" xfId="0" applyFont="1" applyBorder="1" applyAlignment="1">
      <alignment horizontal="right"/>
    </xf>
    <xf numFmtId="0" fontId="8" fillId="0" borderId="19"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8" fillId="0" borderId="26" xfId="0" applyFont="1" applyBorder="1"/>
    <xf numFmtId="0" fontId="8" fillId="0" borderId="27" xfId="0" applyFont="1" applyBorder="1" applyAlignment="1">
      <alignment horizontal="right"/>
    </xf>
    <xf numFmtId="0" fontId="18" fillId="0" borderId="20" xfId="0" applyFont="1" applyBorder="1" applyAlignment="1">
      <alignment horizontal="center" wrapText="1"/>
    </xf>
    <xf numFmtId="0" fontId="8" fillId="0" borderId="41" xfId="0" applyFont="1" applyBorder="1" applyAlignment="1">
      <alignment horizontal="center"/>
    </xf>
    <xf numFmtId="0" fontId="5" fillId="0" borderId="21" xfId="0" applyFont="1" applyBorder="1"/>
    <xf numFmtId="0" fontId="5" fillId="0" borderId="22" xfId="0" applyFont="1" applyBorder="1"/>
    <xf numFmtId="0" fontId="9" fillId="0" borderId="14" xfId="0" applyFont="1" applyBorder="1" applyAlignment="1">
      <alignment horizontal="right" vertical="top" wrapText="1"/>
    </xf>
    <xf numFmtId="0" fontId="2" fillId="0" borderId="3" xfId="0" applyFont="1" applyBorder="1" applyAlignment="1">
      <alignment horizontal="center" vertical="top" wrapText="1"/>
    </xf>
    <xf numFmtId="0" fontId="9" fillId="0" borderId="3" xfId="0" applyFont="1" applyBorder="1" applyAlignment="1">
      <alignment horizontal="center" vertical="top" wrapText="1"/>
    </xf>
    <xf numFmtId="0" fontId="9" fillId="0" borderId="8" xfId="0" applyFont="1" applyBorder="1" applyAlignment="1">
      <alignment horizontal="center" vertical="top" wrapText="1"/>
    </xf>
    <xf numFmtId="0" fontId="9" fillId="0" borderId="15" xfId="0" applyFont="1" applyBorder="1" applyAlignment="1">
      <alignment horizontal="right" vertical="top" wrapText="1"/>
    </xf>
    <xf numFmtId="0" fontId="5" fillId="0" borderId="19" xfId="0" applyFont="1" applyBorder="1" applyAlignment="1">
      <alignment vertical="top" wrapText="1"/>
    </xf>
    <xf numFmtId="164" fontId="4" fillId="0" borderId="16" xfId="0" applyNumberFormat="1" applyFont="1" applyFill="1" applyBorder="1" applyAlignment="1">
      <alignment horizontal="right" vertical="top" wrapText="1"/>
    </xf>
    <xf numFmtId="164" fontId="4" fillId="0" borderId="29" xfId="0" applyNumberFormat="1" applyFont="1" applyFill="1" applyBorder="1" applyAlignment="1">
      <alignment horizontal="right" vertical="top" wrapText="1"/>
    </xf>
    <xf numFmtId="164" fontId="4" fillId="0" borderId="19" xfId="0" applyNumberFormat="1" applyFont="1" applyFill="1" applyBorder="1" applyAlignment="1">
      <alignment horizontal="right" vertical="top" wrapText="1"/>
    </xf>
    <xf numFmtId="164" fontId="2" fillId="0" borderId="16" xfId="0" applyNumberFormat="1" applyFont="1" applyFill="1" applyBorder="1" applyAlignment="1">
      <alignment vertical="top" wrapText="1"/>
    </xf>
    <xf numFmtId="164" fontId="2" fillId="0" borderId="16" xfId="0" applyNumberFormat="1" applyFont="1" applyFill="1" applyBorder="1" applyAlignment="1">
      <alignment horizontal="right" vertical="top" wrapText="1"/>
    </xf>
    <xf numFmtId="164" fontId="2" fillId="0" borderId="19" xfId="0" applyNumberFormat="1" applyFont="1" applyFill="1" applyBorder="1" applyAlignment="1">
      <alignment horizontal="right" vertical="top" wrapText="1"/>
    </xf>
    <xf numFmtId="164" fontId="4" fillId="0" borderId="16" xfId="0" applyNumberFormat="1" applyFont="1" applyFill="1" applyBorder="1" applyAlignment="1">
      <alignment vertical="top" wrapText="1"/>
    </xf>
    <xf numFmtId="0" fontId="4" fillId="0" borderId="16" xfId="0" applyFont="1" applyBorder="1" applyAlignment="1">
      <alignment horizontal="right" vertical="top"/>
    </xf>
    <xf numFmtId="0" fontId="4" fillId="0" borderId="19" xfId="0" applyFont="1" applyBorder="1" applyAlignment="1">
      <alignment horizontal="right" vertical="top"/>
    </xf>
    <xf numFmtId="0" fontId="2" fillId="0" borderId="54" xfId="0" applyFont="1" applyFill="1" applyBorder="1" applyAlignment="1">
      <alignment horizontal="right" vertical="top" wrapText="1"/>
    </xf>
    <xf numFmtId="164" fontId="2" fillId="0" borderId="0" xfId="0" applyNumberFormat="1" applyFont="1" applyFill="1" applyBorder="1" applyAlignment="1">
      <alignment horizontal="center" vertical="top" wrapText="1"/>
    </xf>
    <xf numFmtId="0" fontId="1" fillId="0" borderId="33" xfId="0" applyFont="1" applyFill="1" applyBorder="1" applyAlignment="1">
      <alignment horizontal="left" vertical="top" wrapText="1"/>
    </xf>
    <xf numFmtId="49" fontId="2" fillId="0" borderId="57" xfId="0" applyNumberFormat="1" applyFont="1" applyBorder="1" applyAlignment="1">
      <alignment horizontal="right" vertical="top" wrapText="1"/>
    </xf>
    <xf numFmtId="49" fontId="2" fillId="0" borderId="33" xfId="0" applyNumberFormat="1" applyFont="1" applyFill="1" applyBorder="1" applyAlignment="1">
      <alignment vertical="top" wrapText="1"/>
    </xf>
    <xf numFmtId="0" fontId="2" fillId="0" borderId="33" xfId="0" applyNumberFormat="1" applyFont="1" applyFill="1" applyBorder="1" applyAlignment="1">
      <alignment horizontal="right" vertical="top" wrapText="1"/>
    </xf>
    <xf numFmtId="0" fontId="2" fillId="0" borderId="34" xfId="0" applyNumberFormat="1" applyFont="1" applyFill="1" applyBorder="1" applyAlignment="1">
      <alignment horizontal="right" vertical="top" wrapText="1"/>
    </xf>
    <xf numFmtId="49" fontId="2" fillId="0" borderId="15" xfId="0" applyNumberFormat="1" applyFont="1" applyBorder="1" applyAlignment="1">
      <alignment horizontal="right" vertical="top" wrapText="1"/>
    </xf>
    <xf numFmtId="49" fontId="4" fillId="0" borderId="16" xfId="0" quotePrefix="1" applyNumberFormat="1" applyFont="1" applyFill="1" applyBorder="1" applyAlignment="1">
      <alignment vertical="top" wrapText="1"/>
    </xf>
    <xf numFmtId="0" fontId="4" fillId="0" borderId="16" xfId="0" applyNumberFormat="1" applyFont="1" applyFill="1" applyBorder="1" applyAlignment="1">
      <alignment horizontal="right" vertical="top" wrapText="1"/>
    </xf>
    <xf numFmtId="0" fontId="4" fillId="0" borderId="29" xfId="0" applyNumberFormat="1" applyFont="1" applyFill="1" applyBorder="1" applyAlignment="1">
      <alignment horizontal="right" vertical="top" wrapText="1"/>
    </xf>
    <xf numFmtId="0" fontId="4" fillId="0" borderId="19" xfId="0" applyNumberFormat="1" applyFont="1" applyFill="1" applyBorder="1" applyAlignment="1">
      <alignment horizontal="right" vertical="top" wrapText="1"/>
    </xf>
    <xf numFmtId="0" fontId="4" fillId="0" borderId="16" xfId="0" applyNumberFormat="1" applyFont="1" applyBorder="1" applyAlignment="1">
      <alignment horizontal="right" vertical="top" wrapText="1"/>
    </xf>
    <xf numFmtId="0" fontId="4" fillId="0" borderId="29" xfId="0" applyNumberFormat="1" applyFont="1" applyBorder="1" applyAlignment="1">
      <alignment horizontal="right" vertical="top" wrapText="1"/>
    </xf>
    <xf numFmtId="0" fontId="4" fillId="0" borderId="19" xfId="0" applyNumberFormat="1" applyFont="1" applyBorder="1" applyAlignment="1">
      <alignment horizontal="right" vertical="top" wrapText="1"/>
    </xf>
    <xf numFmtId="0" fontId="7" fillId="0" borderId="14" xfId="0" applyFont="1" applyFill="1" applyBorder="1" applyAlignment="1">
      <alignment horizontal="right" vertical="top" wrapText="1"/>
    </xf>
    <xf numFmtId="0" fontId="0" fillId="0" borderId="0" xfId="0"/>
    <xf numFmtId="0" fontId="5" fillId="0" borderId="16" xfId="0" applyFont="1" applyBorder="1" applyAlignment="1">
      <alignment vertical="top" wrapText="1"/>
    </xf>
    <xf numFmtId="49" fontId="2" fillId="0" borderId="14" xfId="0" applyNumberFormat="1" applyFont="1" applyFill="1" applyBorder="1" applyAlignment="1">
      <alignment horizontal="right" vertical="top" wrapText="1"/>
    </xf>
    <xf numFmtId="49" fontId="2" fillId="0" borderId="16" xfId="0" applyNumberFormat="1" applyFont="1" applyBorder="1" applyAlignment="1">
      <alignment vertical="top" wrapText="1"/>
    </xf>
    <xf numFmtId="0" fontId="2" fillId="0" borderId="3" xfId="0" applyNumberFormat="1" applyFont="1" applyFill="1" applyBorder="1" applyAlignment="1">
      <alignment horizontal="right" vertical="top" wrapText="1"/>
    </xf>
    <xf numFmtId="49" fontId="4" fillId="0" borderId="15" xfId="0" applyNumberFormat="1" applyFont="1" applyFill="1" applyBorder="1" applyAlignment="1">
      <alignment horizontal="right" vertical="top" wrapText="1"/>
    </xf>
    <xf numFmtId="49" fontId="4" fillId="0" borderId="16" xfId="0" quotePrefix="1" applyNumberFormat="1" applyFont="1" applyBorder="1" applyAlignment="1">
      <alignment vertical="top" wrapText="1"/>
    </xf>
    <xf numFmtId="0" fontId="7" fillId="0" borderId="16" xfId="0" applyFont="1" applyFill="1" applyBorder="1" applyAlignment="1">
      <alignment horizontal="left" vertical="top" wrapText="1"/>
    </xf>
    <xf numFmtId="0" fontId="7" fillId="0" borderId="16" xfId="0" applyFont="1" applyFill="1" applyBorder="1" applyAlignment="1">
      <alignment horizontal="right" vertical="top" wrapText="1"/>
    </xf>
    <xf numFmtId="0" fontId="7" fillId="0" borderId="30" xfId="0" applyFont="1" applyBorder="1" applyAlignment="1">
      <alignment vertical="top" wrapText="1"/>
    </xf>
    <xf numFmtId="0" fontId="7" fillId="0" borderId="22" xfId="0" applyFont="1" applyBorder="1" applyAlignment="1">
      <alignment vertical="top" wrapText="1"/>
    </xf>
    <xf numFmtId="0" fontId="9" fillId="0" borderId="14" xfId="0" applyFont="1" applyBorder="1"/>
    <xf numFmtId="0" fontId="7" fillId="0" borderId="19" xfId="0" applyFont="1" applyFill="1" applyBorder="1" applyAlignment="1">
      <alignment horizontal="right" vertical="top" wrapText="1"/>
    </xf>
    <xf numFmtId="0" fontId="1" fillId="0" borderId="32" xfId="0" applyFont="1" applyFill="1" applyBorder="1" applyAlignment="1">
      <alignment horizontal="right" vertical="top" wrapText="1"/>
    </xf>
    <xf numFmtId="0" fontId="1" fillId="0" borderId="33" xfId="0" applyFont="1" applyFill="1" applyBorder="1" applyAlignment="1">
      <alignment vertical="top" wrapText="1"/>
    </xf>
    <xf numFmtId="0" fontId="1" fillId="0" borderId="34" xfId="0" applyFont="1" applyFill="1" applyBorder="1" applyAlignment="1">
      <alignment vertical="top" wrapText="1"/>
    </xf>
    <xf numFmtId="0" fontId="4" fillId="0" borderId="15" xfId="0" applyFont="1" applyFill="1" applyBorder="1" applyAlignment="1">
      <alignment vertical="top" wrapText="1"/>
    </xf>
    <xf numFmtId="49" fontId="4" fillId="0" borderId="16" xfId="0" applyNumberFormat="1" applyFont="1" applyFill="1" applyBorder="1" applyAlignment="1">
      <alignment horizontal="left" vertical="top" wrapText="1"/>
    </xf>
    <xf numFmtId="0" fontId="8" fillId="0" borderId="16" xfId="0" applyFont="1" applyBorder="1" applyAlignment="1">
      <alignment vertical="top" wrapText="1"/>
    </xf>
    <xf numFmtId="0" fontId="8" fillId="0" borderId="19" xfId="0" applyFont="1" applyBorder="1" applyAlignment="1">
      <alignment vertical="top" wrapText="1"/>
    </xf>
    <xf numFmtId="0" fontId="2" fillId="0" borderId="14" xfId="0" applyFont="1" applyFill="1" applyBorder="1" applyAlignment="1">
      <alignment horizontal="right" vertical="top" wrapText="1"/>
    </xf>
    <xf numFmtId="49" fontId="2" fillId="0" borderId="3" xfId="0" applyNumberFormat="1" applyFont="1" applyBorder="1" applyAlignment="1">
      <alignment vertical="top" wrapText="1"/>
    </xf>
    <xf numFmtId="0" fontId="2" fillId="0" borderId="3" xfId="0" applyNumberFormat="1" applyFont="1" applyBorder="1" applyAlignment="1">
      <alignment horizontal="right" vertical="top" wrapText="1"/>
    </xf>
    <xf numFmtId="0" fontId="2" fillId="0" borderId="8" xfId="0" applyNumberFormat="1" applyFont="1" applyBorder="1" applyAlignment="1">
      <alignment horizontal="right" vertical="top" wrapText="1"/>
    </xf>
    <xf numFmtId="0" fontId="6" fillId="0" borderId="16" xfId="0" applyNumberFormat="1" applyFont="1" applyFill="1" applyBorder="1" applyAlignment="1">
      <alignment horizontal="right" vertical="top" wrapText="1"/>
    </xf>
    <xf numFmtId="0" fontId="6" fillId="0" borderId="29" xfId="0" applyNumberFormat="1" applyFont="1" applyFill="1" applyBorder="1" applyAlignment="1">
      <alignment horizontal="right" vertical="top" wrapText="1"/>
    </xf>
    <xf numFmtId="0" fontId="6" fillId="0" borderId="19" xfId="0" applyNumberFormat="1" applyFont="1" applyFill="1" applyBorder="1" applyAlignment="1">
      <alignment horizontal="right" vertical="top" wrapText="1"/>
    </xf>
    <xf numFmtId="0" fontId="2" fillId="0" borderId="32" xfId="0" applyFont="1" applyFill="1" applyBorder="1" applyAlignment="1">
      <alignment horizontal="right" vertical="top" wrapText="1"/>
    </xf>
    <xf numFmtId="0" fontId="2" fillId="0" borderId="33" xfId="0" applyFont="1" applyFill="1" applyBorder="1" applyAlignment="1">
      <alignment vertical="top" wrapText="1"/>
    </xf>
    <xf numFmtId="0" fontId="2" fillId="0" borderId="33" xfId="0" applyFont="1" applyFill="1" applyBorder="1" applyAlignment="1">
      <alignment horizontal="center" vertical="top" wrapText="1"/>
    </xf>
    <xf numFmtId="164" fontId="2" fillId="0" borderId="33" xfId="0" applyNumberFormat="1" applyFont="1" applyFill="1" applyBorder="1" applyAlignment="1">
      <alignment horizontal="center" vertical="top" wrapText="1"/>
    </xf>
    <xf numFmtId="164" fontId="2" fillId="0" borderId="34" xfId="0" applyNumberFormat="1" applyFont="1" applyFill="1" applyBorder="1" applyAlignment="1">
      <alignment horizontal="center" vertical="top" wrapText="1"/>
    </xf>
    <xf numFmtId="0" fontId="4" fillId="0" borderId="35" xfId="0" applyNumberFormat="1" applyFont="1" applyFill="1" applyBorder="1" applyAlignment="1">
      <alignment horizontal="right" vertical="top" wrapText="1"/>
    </xf>
    <xf numFmtId="0" fontId="4" fillId="0" borderId="16" xfId="0" quotePrefix="1" applyFont="1" applyFill="1" applyBorder="1" applyAlignment="1">
      <alignment vertical="top" wrapText="1"/>
    </xf>
    <xf numFmtId="0" fontId="4" fillId="0" borderId="0" xfId="0" applyFont="1" applyBorder="1" applyAlignment="1">
      <alignment vertical="top" wrapText="1"/>
    </xf>
    <xf numFmtId="0" fontId="5" fillId="0" borderId="0" xfId="0" quotePrefix="1" applyFont="1" applyBorder="1" applyAlignment="1">
      <alignment vertical="top" wrapText="1"/>
    </xf>
    <xf numFmtId="0" fontId="5" fillId="0" borderId="0" xfId="0" applyFont="1" applyBorder="1" applyAlignment="1">
      <alignment horizontal="right" vertical="top" wrapText="1"/>
    </xf>
    <xf numFmtId="0" fontId="6" fillId="0" borderId="0" xfId="0" applyFont="1" applyFill="1" applyBorder="1" applyAlignment="1">
      <alignment horizontal="right"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2" fillId="0" borderId="0" xfId="0" applyFont="1" applyBorder="1" applyAlignment="1">
      <alignment horizontal="right" wrapText="1"/>
    </xf>
    <xf numFmtId="0" fontId="4" fillId="0" borderId="0" xfId="0" applyFont="1" applyBorder="1" applyAlignment="1">
      <alignment wrapText="1"/>
    </xf>
    <xf numFmtId="164" fontId="1" fillId="0" borderId="0" xfId="0" applyNumberFormat="1" applyFont="1" applyFill="1" applyBorder="1" applyAlignment="1">
      <alignment vertical="top" wrapText="1"/>
    </xf>
    <xf numFmtId="0" fontId="0" fillId="0" borderId="0" xfId="0" applyBorder="1"/>
    <xf numFmtId="0" fontId="3" fillId="0" borderId="0" xfId="0" applyFont="1" applyFill="1" applyBorder="1" applyAlignment="1">
      <alignment vertical="top" wrapText="1"/>
    </xf>
    <xf numFmtId="164" fontId="1" fillId="0" borderId="0" xfId="0" applyNumberFormat="1" applyFont="1" applyFill="1" applyBorder="1" applyAlignment="1">
      <alignment horizontal="right" vertical="top" wrapText="1"/>
    </xf>
    <xf numFmtId="0" fontId="5" fillId="0" borderId="0" xfId="0" quotePrefix="1" applyFont="1" applyBorder="1" applyAlignment="1">
      <alignment horizontal="left" vertical="top" wrapText="1"/>
    </xf>
    <xf numFmtId="164" fontId="5" fillId="0" borderId="0" xfId="0" applyNumberFormat="1" applyFont="1" applyBorder="1" applyAlignment="1">
      <alignment vertical="top" wrapText="1"/>
    </xf>
    <xf numFmtId="164" fontId="6" fillId="0" borderId="0" xfId="0" applyNumberFormat="1" applyFont="1" applyFill="1" applyBorder="1" applyAlignment="1">
      <alignment vertical="top" wrapText="1"/>
    </xf>
    <xf numFmtId="0" fontId="5" fillId="0" borderId="0" xfId="0" applyFont="1" applyBorder="1" applyAlignment="1">
      <alignment vertical="top" wrapText="1"/>
    </xf>
    <xf numFmtId="164"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3" fillId="0" borderId="0" xfId="0" applyFont="1" applyBorder="1" applyAlignment="1">
      <alignment vertical="top" wrapText="1"/>
    </xf>
    <xf numFmtId="0" fontId="2" fillId="0" borderId="0" xfId="0" applyFont="1" applyBorder="1" applyAlignment="1">
      <alignment horizontal="left" vertical="top" wrapText="1"/>
    </xf>
    <xf numFmtId="49" fontId="1" fillId="0" borderId="0" xfId="0" applyNumberFormat="1" applyFont="1" applyFill="1" applyBorder="1" applyAlignment="1">
      <alignment vertical="top" wrapText="1"/>
    </xf>
    <xf numFmtId="164" fontId="5" fillId="0" borderId="0" xfId="0" applyNumberFormat="1" applyFont="1" applyBorder="1" applyAlignment="1">
      <alignment horizontal="right" vertical="top" wrapText="1"/>
    </xf>
    <xf numFmtId="164" fontId="6" fillId="0" borderId="0" xfId="0" applyNumberFormat="1" applyFont="1" applyFill="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alignment vertical="top" wrapText="1"/>
    </xf>
    <xf numFmtId="0" fontId="4" fillId="0" borderId="0" xfId="0" quotePrefix="1" applyFont="1" applyBorder="1" applyAlignment="1">
      <alignment horizontal="left" vertical="top" wrapText="1"/>
    </xf>
    <xf numFmtId="49" fontId="1" fillId="0" borderId="0" xfId="0" applyNumberFormat="1" applyFont="1" applyFill="1" applyBorder="1" applyAlignment="1">
      <alignment horizontal="left" vertical="top" wrapText="1"/>
    </xf>
    <xf numFmtId="49" fontId="7" fillId="0" borderId="0" xfId="0" applyNumberFormat="1" applyFont="1" applyFill="1" applyBorder="1" applyAlignment="1">
      <alignment vertical="top" wrapText="1"/>
    </xf>
    <xf numFmtId="164" fontId="8" fillId="0" borderId="0" xfId="0" applyNumberFormat="1"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vertical="top" wrapText="1"/>
    </xf>
    <xf numFmtId="0" fontId="9" fillId="0" borderId="0" xfId="0" applyFont="1" applyBorder="1" applyAlignment="1">
      <alignment vertical="top" wrapText="1"/>
    </xf>
    <xf numFmtId="0" fontId="5" fillId="0" borderId="0" xfId="0" applyFont="1" applyBorder="1" applyAlignment="1">
      <alignment horizontal="left" vertical="top" wrapText="1"/>
    </xf>
    <xf numFmtId="0" fontId="3" fillId="0" borderId="0" xfId="0" applyFont="1" applyBorder="1" applyAlignment="1">
      <alignment wrapText="1"/>
    </xf>
    <xf numFmtId="0" fontId="2" fillId="0" borderId="0" xfId="0" applyFont="1" applyBorder="1"/>
    <xf numFmtId="0" fontId="2" fillId="0" borderId="0" xfId="0" applyFont="1" applyBorder="1" applyAlignment="1">
      <alignment horizontal="center"/>
    </xf>
    <xf numFmtId="0" fontId="4" fillId="0" borderId="0" xfId="0" applyFont="1" applyBorder="1" applyAlignment="1">
      <alignment horizontal="right" wrapText="1"/>
    </xf>
    <xf numFmtId="0" fontId="4" fillId="0" borderId="0" xfId="0" quotePrefix="1" applyFont="1" applyBorder="1"/>
    <xf numFmtId="0" fontId="4" fillId="0" borderId="0" xfId="0" applyFont="1" applyBorder="1"/>
    <xf numFmtId="0" fontId="4" fillId="0" borderId="0" xfId="0" applyFont="1" applyFill="1" applyBorder="1"/>
    <xf numFmtId="0" fontId="9" fillId="0" borderId="0" xfId="0" applyFont="1" applyFill="1" applyBorder="1" applyAlignment="1">
      <alignment vertical="top" wrapText="1"/>
    </xf>
    <xf numFmtId="0" fontId="4" fillId="0" borderId="15" xfId="0" applyFont="1" applyFill="1" applyBorder="1"/>
    <xf numFmtId="0" fontId="4" fillId="0" borderId="16" xfId="0" applyFont="1" applyFill="1" applyBorder="1" applyAlignment="1">
      <alignment horizontal="center" wrapText="1"/>
    </xf>
    <xf numFmtId="0" fontId="0" fillId="0" borderId="0" xfId="0" applyFill="1"/>
    <xf numFmtId="0" fontId="2" fillId="0" borderId="3" xfId="0"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14" xfId="0" applyFont="1" applyFill="1" applyBorder="1" applyAlignment="1">
      <alignment horizontal="right" vertical="top" wrapText="1"/>
    </xf>
    <xf numFmtId="0" fontId="5" fillId="0" borderId="16" xfId="0" applyFont="1" applyBorder="1" applyAlignment="1">
      <alignment horizontal="left" vertical="top" wrapText="1"/>
    </xf>
    <xf numFmtId="0" fontId="5" fillId="0" borderId="16" xfId="0" applyFont="1" applyBorder="1" applyAlignment="1">
      <alignment vertical="top" wrapText="1"/>
    </xf>
    <xf numFmtId="0" fontId="4" fillId="0" borderId="17" xfId="0" applyFont="1" applyBorder="1" applyAlignment="1">
      <alignment horizontal="left"/>
    </xf>
    <xf numFmtId="0" fontId="4" fillId="0" borderId="20" xfId="0" applyFont="1" applyFill="1" applyBorder="1"/>
    <xf numFmtId="0" fontId="4" fillId="0" borderId="21" xfId="0" applyFont="1" applyFill="1" applyBorder="1" applyAlignment="1">
      <alignment horizontal="center" wrapText="1"/>
    </xf>
    <xf numFmtId="0" fontId="4" fillId="0" borderId="21" xfId="0" applyFont="1" applyFill="1" applyBorder="1"/>
    <xf numFmtId="165" fontId="2" fillId="0" borderId="27" xfId="0" applyNumberFormat="1" applyFont="1" applyFill="1" applyBorder="1"/>
    <xf numFmtId="0" fontId="4" fillId="0" borderId="33" xfId="0" applyFont="1" applyFill="1" applyBorder="1" applyAlignment="1">
      <alignment horizontal="right" vertical="top" wrapText="1"/>
    </xf>
    <xf numFmtId="166" fontId="4" fillId="0" borderId="19" xfId="0" applyNumberFormat="1" applyFont="1" applyFill="1" applyBorder="1"/>
    <xf numFmtId="49" fontId="23" fillId="0" borderId="21" xfId="0" applyNumberFormat="1" applyFont="1" applyFill="1" applyBorder="1" applyAlignment="1">
      <alignment horizontal="right"/>
    </xf>
    <xf numFmtId="0" fontId="2" fillId="0" borderId="3" xfId="0" applyFont="1" applyFill="1" applyBorder="1" applyAlignment="1">
      <alignment horizontal="right" vertical="top" wrapText="1"/>
    </xf>
    <xf numFmtId="0" fontId="2" fillId="0" borderId="8" xfId="0" applyFont="1" applyFill="1" applyBorder="1" applyAlignment="1">
      <alignment horizontal="right" vertical="top" wrapText="1"/>
    </xf>
    <xf numFmtId="0" fontId="4" fillId="0" borderId="16" xfId="0" quotePrefix="1" applyFont="1" applyBorder="1" applyAlignment="1">
      <alignment vertical="top" wrapText="1"/>
    </xf>
    <xf numFmtId="0" fontId="2" fillId="0" borderId="3" xfId="0" applyFont="1" applyBorder="1" applyAlignment="1">
      <alignment horizontal="right" vertical="top" wrapText="1"/>
    </xf>
    <xf numFmtId="0" fontId="2" fillId="0" borderId="8" xfId="0" applyFont="1" applyBorder="1" applyAlignment="1">
      <alignment horizontal="right" vertical="top" wrapText="1"/>
    </xf>
    <xf numFmtId="0" fontId="2" fillId="0" borderId="16" xfId="0" applyFont="1" applyBorder="1" applyAlignment="1">
      <alignment horizontal="center" vertical="top" wrapText="1"/>
    </xf>
    <xf numFmtId="0" fontId="2" fillId="0" borderId="19" xfId="0" applyFont="1" applyBorder="1" applyAlignment="1">
      <alignment horizontal="center"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5" fillId="0" borderId="29" xfId="0" applyFont="1" applyBorder="1" applyAlignment="1">
      <alignment horizontal="right" vertical="top" wrapText="1"/>
    </xf>
    <xf numFmtId="0" fontId="5" fillId="0" borderId="19" xfId="0" applyFont="1" applyBorder="1" applyAlignment="1">
      <alignment horizontal="right" vertical="top" wrapText="1"/>
    </xf>
    <xf numFmtId="49" fontId="5" fillId="0" borderId="16" xfId="0" applyNumberFormat="1" applyFont="1" applyBorder="1" applyAlignment="1">
      <alignment vertical="top" wrapText="1"/>
    </xf>
    <xf numFmtId="0" fontId="2" fillId="0" borderId="20" xfId="0" applyFont="1" applyBorder="1" applyAlignment="1">
      <alignment horizontal="right" vertical="top" wrapText="1"/>
    </xf>
    <xf numFmtId="0" fontId="4" fillId="0" borderId="21" xfId="0" quotePrefix="1" applyFont="1" applyBorder="1" applyAlignment="1">
      <alignment vertical="top" wrapText="1"/>
    </xf>
    <xf numFmtId="0" fontId="4" fillId="0" borderId="21" xfId="0" applyFont="1" applyBorder="1" applyAlignment="1">
      <alignment horizontal="right" vertical="top" wrapText="1"/>
    </xf>
    <xf numFmtId="0" fontId="4" fillId="0" borderId="30" xfId="0" applyFont="1" applyBorder="1" applyAlignment="1">
      <alignment horizontal="right" vertical="top" wrapText="1"/>
    </xf>
    <xf numFmtId="0" fontId="4" fillId="0" borderId="22" xfId="0" applyFont="1" applyBorder="1" applyAlignment="1">
      <alignment horizontal="right" vertical="top" wrapText="1"/>
    </xf>
    <xf numFmtId="164" fontId="2" fillId="0" borderId="26" xfId="0" applyNumberFormat="1" applyFont="1" applyBorder="1" applyAlignment="1">
      <alignment vertical="top" wrapText="1"/>
    </xf>
    <xf numFmtId="0" fontId="2" fillId="0" borderId="8" xfId="0" applyFont="1" applyBorder="1" applyAlignment="1">
      <alignment vertical="top" wrapText="1"/>
    </xf>
    <xf numFmtId="0" fontId="2" fillId="0" borderId="16" xfId="0" applyFont="1" applyFill="1" applyBorder="1" applyAlignment="1">
      <alignment horizontal="right" vertical="top" wrapText="1"/>
    </xf>
    <xf numFmtId="0" fontId="2" fillId="0" borderId="19" xfId="0" applyFont="1" applyFill="1" applyBorder="1" applyAlignment="1">
      <alignment horizontal="right" vertical="top" wrapText="1"/>
    </xf>
    <xf numFmtId="164" fontId="2" fillId="0" borderId="16" xfId="0" applyNumberFormat="1" applyFont="1" applyBorder="1" applyAlignment="1">
      <alignment horizontal="right" vertical="top" wrapText="1"/>
    </xf>
    <xf numFmtId="164" fontId="2" fillId="0" borderId="19" xfId="0" applyNumberFormat="1" applyFont="1" applyBorder="1" applyAlignment="1">
      <alignment horizontal="right" vertical="top" wrapText="1"/>
    </xf>
    <xf numFmtId="164" fontId="2" fillId="0" borderId="3" xfId="0" applyNumberFormat="1" applyFont="1" applyFill="1" applyBorder="1" applyAlignment="1">
      <alignment horizontal="right" vertical="top" wrapText="1"/>
    </xf>
    <xf numFmtId="164" fontId="2" fillId="0" borderId="8" xfId="0" applyNumberFormat="1" applyFont="1" applyFill="1" applyBorder="1" applyAlignment="1">
      <alignment horizontal="right" vertical="top" wrapText="1"/>
    </xf>
    <xf numFmtId="0" fontId="4" fillId="0" borderId="17" xfId="0" applyFont="1" applyFill="1" applyBorder="1" applyAlignment="1">
      <alignment vertical="top" wrapText="1"/>
    </xf>
    <xf numFmtId="0" fontId="3" fillId="0" borderId="16" xfId="0" applyFont="1" applyBorder="1" applyAlignment="1">
      <alignment wrapText="1"/>
    </xf>
    <xf numFmtId="166" fontId="4" fillId="0" borderId="19" xfId="0" applyNumberFormat="1" applyFont="1" applyBorder="1"/>
    <xf numFmtId="165" fontId="4" fillId="0" borderId="0" xfId="0" applyNumberFormat="1" applyFont="1"/>
    <xf numFmtId="49" fontId="6" fillId="0" borderId="21" xfId="0" applyNumberFormat="1" applyFont="1" applyFill="1" applyBorder="1" applyAlignment="1">
      <alignment horizontal="right"/>
    </xf>
    <xf numFmtId="0" fontId="2" fillId="0" borderId="15" xfId="0" applyFont="1" applyBorder="1" applyAlignment="1">
      <alignment horizontal="right"/>
    </xf>
    <xf numFmtId="0" fontId="4" fillId="0" borderId="29" xfId="0" applyFont="1" applyBorder="1" applyAlignment="1"/>
    <xf numFmtId="0" fontId="4" fillId="0" borderId="18" xfId="0" applyFont="1" applyBorder="1" applyAlignment="1"/>
    <xf numFmtId="0" fontId="5" fillId="0" borderId="0" xfId="0" applyFont="1" applyAlignment="1">
      <alignment horizontal="center"/>
    </xf>
    <xf numFmtId="0" fontId="5" fillId="0" borderId="0" xfId="0" applyFont="1"/>
    <xf numFmtId="0" fontId="5" fillId="0" borderId="19" xfId="0"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horizontal="center" vertical="top"/>
    </xf>
    <xf numFmtId="0" fontId="8" fillId="0" borderId="0" xfId="0" applyFont="1"/>
    <xf numFmtId="0" fontId="8" fillId="0" borderId="0" xfId="0" applyFont="1" applyBorder="1"/>
    <xf numFmtId="0" fontId="8" fillId="0" borderId="0" xfId="0" applyFont="1" applyBorder="1" applyAlignment="1">
      <alignment horizontal="center"/>
    </xf>
    <xf numFmtId="0" fontId="18" fillId="0" borderId="21" xfId="0" applyFont="1" applyBorder="1" applyAlignment="1">
      <alignment horizontal="center" wrapText="1"/>
    </xf>
    <xf numFmtId="0" fontId="8" fillId="0" borderId="26" xfId="0" applyFont="1" applyBorder="1" applyAlignment="1">
      <alignment horizontal="center"/>
    </xf>
    <xf numFmtId="49" fontId="3" fillId="0" borderId="33" xfId="0" applyNumberFormat="1" applyFont="1" applyBorder="1" applyAlignment="1">
      <alignment vertical="top" wrapText="1"/>
    </xf>
    <xf numFmtId="49" fontId="4" fillId="0" borderId="16" xfId="0" applyNumberFormat="1" applyFont="1" applyFill="1" applyBorder="1" applyAlignment="1">
      <alignment vertical="top" wrapText="1"/>
    </xf>
    <xf numFmtId="0" fontId="3" fillId="0" borderId="16" xfId="0" applyFont="1" applyFill="1" applyBorder="1" applyAlignment="1">
      <alignment horizontal="left" vertical="top" wrapText="1"/>
    </xf>
    <xf numFmtId="0" fontId="4" fillId="0" borderId="16" xfId="0" applyFont="1" applyBorder="1" applyAlignment="1">
      <alignment wrapText="1"/>
    </xf>
    <xf numFmtId="0" fontId="3" fillId="0" borderId="16" xfId="0" applyFont="1" applyBorder="1" applyAlignment="1">
      <alignment vertical="top" wrapText="1"/>
    </xf>
    <xf numFmtId="0" fontId="3" fillId="0" borderId="16" xfId="0" applyFont="1" applyFill="1" applyBorder="1" applyAlignment="1">
      <alignment vertical="top" wrapText="1"/>
    </xf>
    <xf numFmtId="0" fontId="3" fillId="0" borderId="33" xfId="0" applyFont="1" applyBorder="1" applyAlignment="1">
      <alignment wrapText="1"/>
    </xf>
    <xf numFmtId="49" fontId="3" fillId="0" borderId="16" xfId="0" applyNumberFormat="1" applyFont="1" applyBorder="1" applyAlignment="1">
      <alignment vertical="top" wrapText="1"/>
    </xf>
    <xf numFmtId="49" fontId="4" fillId="0" borderId="16" xfId="0" applyNumberFormat="1" applyFont="1" applyBorder="1" applyAlignment="1">
      <alignment vertical="top" wrapText="1"/>
    </xf>
    <xf numFmtId="0" fontId="3" fillId="0" borderId="3" xfId="0" applyFont="1" applyBorder="1" applyAlignment="1">
      <alignment wrapText="1"/>
    </xf>
    <xf numFmtId="0" fontId="3" fillId="0" borderId="33" xfId="0" applyFont="1" applyFill="1" applyBorder="1" applyAlignment="1">
      <alignment vertical="top" wrapText="1"/>
    </xf>
    <xf numFmtId="0" fontId="3" fillId="0" borderId="3" xfId="0" applyFont="1" applyFill="1" applyBorder="1" applyAlignment="1">
      <alignment vertical="top" wrapText="1"/>
    </xf>
    <xf numFmtId="49" fontId="3" fillId="0" borderId="3" xfId="0" applyNumberFormat="1" applyFont="1" applyBorder="1" applyAlignment="1">
      <alignment vertical="top" wrapText="1"/>
    </xf>
    <xf numFmtId="0" fontId="4" fillId="0" borderId="16" xfId="0" applyFont="1" applyBorder="1" applyAlignment="1">
      <alignment vertical="top"/>
    </xf>
    <xf numFmtId="0" fontId="3" fillId="0" borderId="3" xfId="0" applyFont="1" applyBorder="1" applyAlignment="1">
      <alignment vertical="top" wrapText="1"/>
    </xf>
    <xf numFmtId="0" fontId="3" fillId="0" borderId="33" xfId="0" applyFont="1" applyFill="1" applyBorder="1" applyAlignment="1">
      <alignment horizontal="left" vertical="top" wrapText="1"/>
    </xf>
    <xf numFmtId="0" fontId="4" fillId="0" borderId="0" xfId="0" applyFont="1" applyBorder="1" applyAlignment="1">
      <alignment horizontal="right" vertical="top" wrapText="1"/>
    </xf>
    <xf numFmtId="0" fontId="0" fillId="0" borderId="0" xfId="0" applyFont="1" applyBorder="1"/>
    <xf numFmtId="0" fontId="1" fillId="0" borderId="41" xfId="0" applyFont="1" applyFill="1" applyBorder="1" applyAlignment="1">
      <alignment horizontal="right" vertical="top" wrapText="1"/>
    </xf>
    <xf numFmtId="0" fontId="1" fillId="0" borderId="26" xfId="0" applyFont="1" applyFill="1" applyBorder="1" applyAlignment="1">
      <alignment horizontal="right" vertical="top" wrapText="1"/>
    </xf>
    <xf numFmtId="0" fontId="2" fillId="0" borderId="23" xfId="0" applyFont="1" applyFill="1" applyBorder="1" applyAlignment="1">
      <alignment horizontal="right" vertical="top" wrapText="1"/>
    </xf>
    <xf numFmtId="0" fontId="2" fillId="0" borderId="24" xfId="0" applyFont="1" applyFill="1" applyBorder="1" applyAlignment="1">
      <alignment horizontal="right" vertical="top" wrapText="1"/>
    </xf>
    <xf numFmtId="0" fontId="2" fillId="0" borderId="25" xfId="0" applyFont="1" applyFill="1" applyBorder="1" applyAlignment="1">
      <alignment horizontal="right" vertical="top" wrapText="1"/>
    </xf>
    <xf numFmtId="0" fontId="7" fillId="0" borderId="0" xfId="0" applyFont="1" applyFill="1" applyBorder="1" applyAlignment="1">
      <alignment horizontal="center" vertical="top" wrapText="1"/>
    </xf>
    <xf numFmtId="0" fontId="7" fillId="0" borderId="14" xfId="0" applyFont="1" applyFill="1" applyBorder="1" applyAlignment="1">
      <alignment horizontal="right" vertical="top" wrapText="1"/>
    </xf>
    <xf numFmtId="0" fontId="7" fillId="0" borderId="28" xfId="0" applyFont="1" applyFill="1" applyBorder="1" applyAlignment="1">
      <alignment horizontal="right" vertical="top" wrapText="1"/>
    </xf>
    <xf numFmtId="0" fontId="2" fillId="0" borderId="3" xfId="0" applyFont="1" applyFill="1" applyBorder="1" applyAlignment="1">
      <alignment horizontal="center" vertical="top" wrapText="1"/>
    </xf>
    <xf numFmtId="0" fontId="2" fillId="0" borderId="10"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31" xfId="0" applyFont="1" applyFill="1" applyBorder="1" applyAlignment="1">
      <alignment horizontal="center" vertical="top" wrapText="1"/>
    </xf>
    <xf numFmtId="0" fontId="7" fillId="0" borderId="20" xfId="0" applyFont="1" applyFill="1" applyBorder="1" applyAlignment="1">
      <alignment horizontal="right" vertical="top" wrapText="1"/>
    </xf>
    <xf numFmtId="0" fontId="2" fillId="0" borderId="21"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39" xfId="0" applyFont="1" applyFill="1" applyBorder="1" applyAlignment="1">
      <alignment horizontal="center" vertical="top" wrapText="1"/>
    </xf>
    <xf numFmtId="0" fontId="2" fillId="0" borderId="36" xfId="0" applyFont="1" applyFill="1" applyBorder="1" applyAlignment="1">
      <alignment horizontal="right" vertical="top" wrapText="1"/>
    </xf>
    <xf numFmtId="0" fontId="2" fillId="0" borderId="1" xfId="0" applyFont="1" applyFill="1" applyBorder="1" applyAlignment="1">
      <alignment horizontal="right" vertical="top" wrapText="1"/>
    </xf>
    <xf numFmtId="0" fontId="2" fillId="0" borderId="37" xfId="0" applyFont="1" applyFill="1" applyBorder="1" applyAlignment="1">
      <alignment horizontal="right" vertical="top" wrapText="1"/>
    </xf>
    <xf numFmtId="0" fontId="1" fillId="0" borderId="1" xfId="0" applyFont="1" applyFill="1" applyBorder="1" applyAlignment="1">
      <alignment horizontal="center" vertical="top" wrapText="1"/>
    </xf>
    <xf numFmtId="0" fontId="1" fillId="0" borderId="14" xfId="0" applyFont="1" applyFill="1" applyBorder="1" applyAlignment="1">
      <alignment horizontal="right" vertical="top" wrapText="1"/>
    </xf>
    <xf numFmtId="0" fontId="1" fillId="0" borderId="28" xfId="0" applyFont="1" applyFill="1" applyBorder="1" applyAlignment="1">
      <alignment horizontal="righ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xf numFmtId="0" fontId="2" fillId="0" borderId="25" xfId="0" applyFont="1" applyBorder="1" applyAlignment="1">
      <alignment horizontal="right" vertical="top" wrapText="1"/>
    </xf>
    <xf numFmtId="0" fontId="1" fillId="0" borderId="20" xfId="0" applyFont="1" applyFill="1" applyBorder="1" applyAlignment="1">
      <alignment horizontal="right" vertical="top" wrapText="1"/>
    </xf>
    <xf numFmtId="0" fontId="2" fillId="0" borderId="21"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4" xfId="0" applyFont="1" applyFill="1" applyBorder="1" applyAlignment="1">
      <alignment horizontal="right" vertical="top" wrapText="1"/>
    </xf>
    <xf numFmtId="0" fontId="2" fillId="0" borderId="28" xfId="0" applyFont="1" applyFill="1" applyBorder="1" applyAlignment="1">
      <alignment horizontal="righ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1" fillId="0" borderId="2" xfId="0" applyFont="1" applyFill="1" applyBorder="1" applyAlignment="1">
      <alignment horizontal="right" vertical="top" wrapText="1"/>
    </xf>
    <xf numFmtId="0" fontId="1" fillId="0" borderId="59" xfId="0" applyFont="1" applyFill="1" applyBorder="1" applyAlignment="1">
      <alignment horizontal="right" vertical="top" wrapText="1"/>
    </xf>
    <xf numFmtId="0" fontId="2" fillId="0" borderId="4" xfId="0" applyFont="1" applyFill="1" applyBorder="1" applyAlignment="1">
      <alignment horizontal="left" vertical="top" wrapText="1"/>
    </xf>
    <xf numFmtId="0" fontId="2" fillId="0" borderId="35" xfId="0" applyFont="1" applyFill="1" applyBorder="1" applyAlignment="1">
      <alignment horizontal="left" vertical="top" wrapText="1"/>
    </xf>
    <xf numFmtId="0" fontId="1" fillId="0" borderId="35"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9" xfId="0" applyFont="1" applyFill="1" applyBorder="1" applyAlignment="1">
      <alignment horizontal="right" vertical="top" wrapText="1"/>
    </xf>
    <xf numFmtId="0" fontId="2"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 xfId="0" applyFont="1" applyBorder="1" applyAlignment="1">
      <alignment horizontal="right" vertical="top" wrapText="1"/>
    </xf>
    <xf numFmtId="0" fontId="1" fillId="0" borderId="9" xfId="0" applyFont="1" applyBorder="1" applyAlignment="1">
      <alignment horizontal="righ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1"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 fillId="0" borderId="2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4" fillId="0" borderId="29" xfId="0" applyFont="1" applyBorder="1" applyAlignment="1">
      <alignment horizontal="left"/>
    </xf>
    <xf numFmtId="0" fontId="4" fillId="0" borderId="18" xfId="0" applyFont="1" applyBorder="1" applyAlignment="1">
      <alignment horizontal="left"/>
    </xf>
    <xf numFmtId="0" fontId="4" fillId="0" borderId="17" xfId="0" applyFont="1" applyBorder="1" applyAlignment="1">
      <alignment horizontal="left"/>
    </xf>
    <xf numFmtId="0" fontId="4" fillId="0" borderId="16" xfId="0" applyFont="1" applyBorder="1" applyAlignment="1">
      <alignment horizontal="left"/>
    </xf>
    <xf numFmtId="0" fontId="4" fillId="0" borderId="12" xfId="0" applyFont="1" applyBorder="1" applyAlignment="1">
      <alignment horizontal="left"/>
    </xf>
    <xf numFmtId="0" fontId="4" fillId="0" borderId="60" xfId="0" applyFont="1" applyBorder="1" applyAlignment="1">
      <alignment horizontal="left"/>
    </xf>
    <xf numFmtId="0" fontId="4" fillId="0" borderId="61" xfId="0" applyFont="1" applyBorder="1" applyAlignment="1">
      <alignment horizontal="left"/>
    </xf>
    <xf numFmtId="0" fontId="4" fillId="0" borderId="3" xfId="0" applyFont="1" applyBorder="1" applyAlignment="1">
      <alignment horizontal="center" vertical="top" wrapText="1"/>
    </xf>
    <xf numFmtId="0" fontId="4" fillId="0" borderId="10" xfId="0" applyFont="1" applyBorder="1" applyAlignment="1">
      <alignment horizontal="center" vertical="top" wrapText="1"/>
    </xf>
    <xf numFmtId="165" fontId="4" fillId="0" borderId="8" xfId="0" applyNumberFormat="1" applyFont="1" applyBorder="1" applyAlignment="1">
      <alignment horizontal="center" vertical="top" wrapText="1"/>
    </xf>
    <xf numFmtId="165" fontId="4" fillId="0" borderId="13" xfId="0" applyNumberFormat="1" applyFont="1" applyBorder="1" applyAlignment="1">
      <alignment horizontal="center" vertical="top" wrapText="1"/>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49" fontId="1" fillId="0" borderId="23" xfId="0" applyNumberFormat="1" applyFont="1" applyFill="1" applyBorder="1" applyAlignment="1">
      <alignment horizontal="right" vertical="top" wrapText="1"/>
    </xf>
    <xf numFmtId="49" fontId="1" fillId="0" borderId="25" xfId="0" applyNumberFormat="1" applyFont="1" applyFill="1" applyBorder="1" applyAlignment="1">
      <alignment horizontal="right" vertical="top" wrapText="1"/>
    </xf>
    <xf numFmtId="0" fontId="7" fillId="0" borderId="4" xfId="0" applyFont="1" applyBorder="1" applyAlignment="1">
      <alignment horizontal="center" vertical="top" wrapText="1"/>
    </xf>
    <xf numFmtId="0" fontId="7" fillId="0" borderId="11" xfId="0" applyFont="1" applyBorder="1" applyAlignment="1">
      <alignment horizontal="center" vertical="top" wrapText="1"/>
    </xf>
    <xf numFmtId="0" fontId="9" fillId="0" borderId="23" xfId="0" applyFont="1" applyFill="1" applyBorder="1" applyAlignment="1">
      <alignment horizontal="right" vertical="top" wrapText="1"/>
    </xf>
    <xf numFmtId="0" fontId="9" fillId="0" borderId="24" xfId="0" applyFont="1" applyFill="1" applyBorder="1" applyAlignment="1">
      <alignment horizontal="right" vertical="top" wrapText="1"/>
    </xf>
    <xf numFmtId="0" fontId="9" fillId="0" borderId="25" xfId="0" applyFont="1" applyFill="1" applyBorder="1" applyAlignment="1">
      <alignment horizontal="right" vertical="top" wrapText="1"/>
    </xf>
    <xf numFmtId="0" fontId="1" fillId="0" borderId="23" xfId="0" applyFont="1" applyFill="1" applyBorder="1" applyAlignment="1">
      <alignment horizontal="right" vertical="top" wrapText="1"/>
    </xf>
    <xf numFmtId="0" fontId="1" fillId="0" borderId="25" xfId="0"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9" xfId="0" applyFont="1" applyFill="1" applyBorder="1" applyAlignment="1">
      <alignment horizontal="righ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11" xfId="0" applyFont="1" applyFill="1" applyBorder="1" applyAlignment="1">
      <alignment horizontal="left" vertical="top" wrapText="1"/>
    </xf>
    <xf numFmtId="0" fontId="2" fillId="0" borderId="2"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 xfId="0" applyFont="1" applyBorder="1" applyAlignment="1">
      <alignment horizontal="center"/>
    </xf>
    <xf numFmtId="0" fontId="7" fillId="0" borderId="1" xfId="0" applyFont="1" applyBorder="1" applyAlignment="1">
      <alignment horizontal="center" vertical="top" wrapText="1"/>
    </xf>
    <xf numFmtId="0" fontId="7" fillId="0" borderId="2" xfId="0" applyFont="1" applyBorder="1" applyAlignment="1">
      <alignment horizontal="right" vertical="top" wrapText="1"/>
    </xf>
    <xf numFmtId="0" fontId="7" fillId="0" borderId="9" xfId="0" applyFont="1" applyBorder="1" applyAlignment="1">
      <alignment horizontal="right"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7" fillId="0" borderId="4" xfId="0" applyFont="1" applyBorder="1" applyAlignment="1">
      <alignment horizontal="left" vertical="top" wrapText="1"/>
    </xf>
    <xf numFmtId="0" fontId="7" fillId="0" borderId="11"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center" vertical="top" wrapText="1"/>
    </xf>
    <xf numFmtId="0" fontId="7" fillId="0" borderId="8" xfId="0" applyFont="1" applyBorder="1" applyAlignment="1">
      <alignment horizontal="center" vertical="top" wrapText="1"/>
    </xf>
    <xf numFmtId="0" fontId="7" fillId="0" borderId="59" xfId="0" applyFont="1" applyFill="1" applyBorder="1" applyAlignment="1">
      <alignment horizontal="right" vertical="top" wrapText="1"/>
    </xf>
    <xf numFmtId="0" fontId="2" fillId="0" borderId="35" xfId="0" applyFont="1" applyFill="1" applyBorder="1" applyAlignment="1">
      <alignment horizontal="center" vertical="top" wrapText="1"/>
    </xf>
    <xf numFmtId="0" fontId="7" fillId="0" borderId="35" xfId="0" applyFont="1" applyFill="1" applyBorder="1" applyAlignment="1">
      <alignment horizontal="left" vertical="top" wrapText="1"/>
    </xf>
    <xf numFmtId="0" fontId="7" fillId="0" borderId="35" xfId="0" applyFont="1" applyFill="1" applyBorder="1" applyAlignment="1">
      <alignment horizontal="center" vertical="top" wrapText="1"/>
    </xf>
    <xf numFmtId="0" fontId="4" fillId="0" borderId="29" xfId="0" applyFont="1" applyFill="1" applyBorder="1" applyAlignment="1">
      <alignment horizontal="left"/>
    </xf>
    <xf numFmtId="0" fontId="4" fillId="0" borderId="18" xfId="0" applyFont="1" applyFill="1" applyBorder="1" applyAlignment="1">
      <alignment horizontal="left"/>
    </xf>
    <xf numFmtId="0" fontId="4" fillId="0" borderId="17" xfId="0" applyFont="1" applyFill="1" applyBorder="1" applyAlignment="1">
      <alignment horizontal="left"/>
    </xf>
    <xf numFmtId="0" fontId="4" fillId="0" borderId="12" xfId="0" applyFont="1" applyFill="1" applyBorder="1" applyAlignment="1">
      <alignment horizontal="left"/>
    </xf>
    <xf numFmtId="0" fontId="4" fillId="0" borderId="60" xfId="0" applyFont="1" applyFill="1" applyBorder="1" applyAlignment="1">
      <alignment horizontal="left"/>
    </xf>
    <xf numFmtId="0" fontId="4" fillId="0" borderId="61" xfId="0" applyFont="1" applyFill="1" applyBorder="1" applyAlignment="1">
      <alignment horizontal="left"/>
    </xf>
    <xf numFmtId="0" fontId="2" fillId="0" borderId="23" xfId="0" applyFont="1" applyFill="1" applyBorder="1" applyAlignment="1">
      <alignment horizontal="right"/>
    </xf>
    <xf numFmtId="0" fontId="2" fillId="0" borderId="24" xfId="0" applyFont="1" applyFill="1" applyBorder="1" applyAlignment="1">
      <alignment horizontal="right"/>
    </xf>
    <xf numFmtId="0" fontId="2" fillId="0" borderId="25" xfId="0" applyFont="1" applyFill="1" applyBorder="1" applyAlignment="1">
      <alignment horizontal="right"/>
    </xf>
    <xf numFmtId="0" fontId="4" fillId="0" borderId="16" xfId="0" applyFont="1" applyFill="1" applyBorder="1" applyAlignment="1">
      <alignment horizontal="left"/>
    </xf>
    <xf numFmtId="0" fontId="5" fillId="0" borderId="0" xfId="0" applyFont="1" applyAlignment="1">
      <alignment horizontal="center"/>
    </xf>
    <xf numFmtId="0" fontId="5" fillId="0" borderId="1" xfId="0" applyFont="1" applyBorder="1" applyAlignment="1">
      <alignment horizont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3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6" fillId="0" borderId="0" xfId="0" applyFont="1" applyAlignment="1">
      <alignment horizontal="left" wrapText="1"/>
    </xf>
    <xf numFmtId="0" fontId="5" fillId="0" borderId="0" xfId="0" applyFont="1"/>
    <xf numFmtId="0" fontId="5" fillId="0" borderId="0" xfId="0" applyFont="1" applyAlignment="1">
      <alignment horizontal="left" wrapText="1"/>
    </xf>
    <xf numFmtId="0" fontId="7" fillId="0" borderId="14" xfId="0" applyFont="1" applyBorder="1" applyAlignment="1">
      <alignment horizontal="center"/>
    </xf>
    <xf numFmtId="0" fontId="7" fillId="0" borderId="3"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19" xfId="0" applyFont="1" applyBorder="1" applyAlignment="1">
      <alignment horizontal="center"/>
    </xf>
    <xf numFmtId="0" fontId="8" fillId="0" borderId="15" xfId="0" applyFont="1" applyBorder="1" applyAlignment="1">
      <alignment wrapText="1"/>
    </xf>
    <xf numFmtId="0" fontId="8" fillId="0" borderId="16" xfId="0" applyFont="1" applyBorder="1" applyAlignment="1">
      <alignment wrapText="1"/>
    </xf>
    <xf numFmtId="0" fontId="22" fillId="0" borderId="15" xfId="0" applyFont="1" applyBorder="1" applyAlignment="1">
      <alignment wrapText="1"/>
    </xf>
    <xf numFmtId="0" fontId="22" fillId="0" borderId="16" xfId="0" applyFont="1" applyBorder="1" applyAlignment="1">
      <alignment wrapText="1"/>
    </xf>
    <xf numFmtId="0" fontId="7" fillId="0" borderId="0" xfId="0" applyFont="1" applyAlignment="1">
      <alignment horizontal="right"/>
    </xf>
    <xf numFmtId="0" fontId="8" fillId="0" borderId="0" xfId="0" applyFont="1" applyAlignment="1">
      <alignment wrapText="1"/>
    </xf>
    <xf numFmtId="0" fontId="8" fillId="0" borderId="0" xfId="0" applyFont="1" applyAlignment="1">
      <alignment horizontal="left" wrapText="1"/>
    </xf>
    <xf numFmtId="0" fontId="7" fillId="0" borderId="0" xfId="0" applyFont="1" applyBorder="1" applyAlignment="1">
      <alignment horizontal="right" wrapText="1"/>
    </xf>
    <xf numFmtId="0" fontId="7" fillId="0" borderId="0" xfId="0" applyFont="1" applyFill="1" applyAlignment="1">
      <alignment horizontal="right"/>
    </xf>
    <xf numFmtId="0" fontId="8" fillId="0" borderId="0" xfId="0" applyFont="1" applyFill="1" applyAlignment="1">
      <alignment horizontal="left" wrapText="1"/>
    </xf>
    <xf numFmtId="0" fontId="14" fillId="0" borderId="0" xfId="0" applyFont="1" applyAlignment="1">
      <alignment horizontal="right" wrapText="1"/>
    </xf>
    <xf numFmtId="0" fontId="14" fillId="0" borderId="14" xfId="0" applyFont="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5" fillId="0" borderId="19" xfId="0" applyFont="1" applyBorder="1" applyAlignment="1">
      <alignment horizontal="center" vertical="center"/>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5" xfId="0" applyFont="1" applyBorder="1" applyAlignment="1">
      <alignment wrapText="1"/>
    </xf>
    <xf numFmtId="0" fontId="5" fillId="0" borderId="16" xfId="0" applyFont="1" applyBorder="1" applyAlignment="1">
      <alignment wrapText="1"/>
    </xf>
    <xf numFmtId="0" fontId="5" fillId="0" borderId="41" xfId="0" applyFont="1" applyBorder="1" applyAlignment="1">
      <alignment horizontal="right"/>
    </xf>
    <xf numFmtId="0" fontId="5" fillId="0" borderId="26" xfId="0" applyFont="1" applyBorder="1" applyAlignment="1">
      <alignment horizontal="right"/>
    </xf>
    <xf numFmtId="0" fontId="14" fillId="0" borderId="0" xfId="0" applyFont="1" applyAlignment="1">
      <alignment horizontal="right" vertical="center"/>
    </xf>
    <xf numFmtId="0" fontId="14" fillId="0" borderId="0" xfId="0" applyFont="1" applyAlignment="1">
      <alignment horizontal="right"/>
    </xf>
    <xf numFmtId="0" fontId="5" fillId="0" borderId="28" xfId="0" applyFont="1" applyBorder="1" applyAlignment="1">
      <alignment horizontal="left" wrapText="1"/>
    </xf>
    <xf numFmtId="0" fontId="5" fillId="0" borderId="10" xfId="0" applyFont="1" applyBorder="1" applyAlignment="1">
      <alignment horizontal="left" wrapText="1"/>
    </xf>
    <xf numFmtId="0" fontId="5" fillId="0" borderId="28" xfId="0" applyFont="1" applyBorder="1" applyAlignment="1">
      <alignment wrapText="1"/>
    </xf>
    <xf numFmtId="0" fontId="5" fillId="0" borderId="10" xfId="0" applyFont="1" applyBorder="1" applyAlignment="1">
      <alignment wrapText="1"/>
    </xf>
    <xf numFmtId="0" fontId="19" fillId="0" borderId="15" xfId="0" applyFont="1" applyBorder="1" applyAlignment="1">
      <alignment wrapText="1"/>
    </xf>
    <xf numFmtId="0" fontId="19" fillId="0" borderId="16" xfId="0" applyFont="1" applyBorder="1" applyAlignment="1">
      <alignment wrapText="1"/>
    </xf>
    <xf numFmtId="0" fontId="5" fillId="0" borderId="58" xfId="0" applyFont="1" applyBorder="1" applyAlignment="1">
      <alignment horizontal="left" wrapText="1"/>
    </xf>
    <xf numFmtId="0" fontId="5" fillId="0" borderId="17" xfId="0" applyFont="1" applyBorder="1" applyAlignment="1">
      <alignment horizontal="left" wrapText="1"/>
    </xf>
    <xf numFmtId="0" fontId="19" fillId="0" borderId="28" xfId="0" applyFont="1" applyBorder="1" applyAlignment="1">
      <alignment wrapText="1"/>
    </xf>
    <xf numFmtId="0" fontId="19" fillId="0" borderId="10" xfId="0" applyFont="1" applyBorder="1" applyAlignment="1">
      <alignment wrapText="1"/>
    </xf>
    <xf numFmtId="0" fontId="8" fillId="0" borderId="0" xfId="0" applyFont="1"/>
    <xf numFmtId="0" fontId="8" fillId="0" borderId="0" xfId="0" applyFont="1" applyBorder="1"/>
    <xf numFmtId="0" fontId="8" fillId="0" borderId="0" xfId="0" applyFont="1" applyBorder="1" applyAlignment="1">
      <alignment horizontal="center"/>
    </xf>
    <xf numFmtId="0" fontId="18" fillId="0" borderId="14" xfId="0" applyFont="1" applyBorder="1" applyAlignment="1">
      <alignment horizontal="center"/>
    </xf>
    <xf numFmtId="0" fontId="18" fillId="0" borderId="3" xfId="0" applyFont="1" applyBorder="1" applyAlignment="1">
      <alignment horizontal="center"/>
    </xf>
    <xf numFmtId="0" fontId="18" fillId="0" borderId="3" xfId="0" applyFont="1" applyBorder="1" applyAlignment="1">
      <alignment horizontal="center" wrapText="1"/>
    </xf>
    <xf numFmtId="0" fontId="18" fillId="0" borderId="8" xfId="0" applyFont="1" applyBorder="1" applyAlignment="1">
      <alignment horizontal="center" wrapText="1"/>
    </xf>
    <xf numFmtId="0" fontId="18" fillId="0" borderId="21" xfId="0" applyFont="1" applyBorder="1" applyAlignment="1">
      <alignment horizontal="center" wrapText="1"/>
    </xf>
    <xf numFmtId="0" fontId="18" fillId="0" borderId="22" xfId="0" applyFont="1" applyBorder="1" applyAlignment="1">
      <alignment horizont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0" xfId="0" applyFont="1" applyAlignment="1">
      <alignment horizontal="center"/>
    </xf>
    <xf numFmtId="0" fontId="8" fillId="0" borderId="15" xfId="0" applyFont="1" applyBorder="1" applyAlignment="1">
      <alignment horizontal="center" wrapText="1"/>
    </xf>
    <xf numFmtId="0" fontId="8" fillId="0" borderId="16" xfId="0" applyFont="1" applyBorder="1" applyAlignment="1">
      <alignment horizontal="center" wrapText="1"/>
    </xf>
    <xf numFmtId="0" fontId="22" fillId="0" borderId="20" xfId="0" applyFont="1" applyBorder="1" applyAlignment="1">
      <alignment wrapText="1"/>
    </xf>
    <xf numFmtId="0" fontId="22" fillId="0" borderId="21" xfId="0" applyFont="1" applyBorder="1" applyAlignment="1">
      <alignment wrapText="1"/>
    </xf>
    <xf numFmtId="0" fontId="8" fillId="0" borderId="41" xfId="0" applyFont="1" applyBorder="1" applyAlignment="1">
      <alignment horizontal="right"/>
    </xf>
    <xf numFmtId="0" fontId="8" fillId="0" borderId="26" xfId="0" applyFont="1" applyBorder="1" applyAlignment="1">
      <alignment horizontal="right"/>
    </xf>
    <xf numFmtId="0" fontId="5" fillId="0" borderId="0" xfId="0" applyFont="1" applyBorder="1" applyAlignment="1">
      <alignment horizontal="center"/>
    </xf>
    <xf numFmtId="0" fontId="16" fillId="0" borderId="0" xfId="0" applyFont="1" applyBorder="1" applyAlignment="1">
      <alignment horizontal="left" wrapText="1"/>
    </xf>
    <xf numFmtId="0" fontId="5" fillId="0" borderId="0" xfId="0" applyFont="1" applyBorder="1" applyAlignment="1">
      <alignment vertical="top"/>
    </xf>
    <xf numFmtId="0" fontId="5" fillId="0" borderId="0" xfId="0" applyFont="1" applyBorder="1" applyAlignment="1">
      <alignment horizontal="center" vertical="top"/>
    </xf>
    <xf numFmtId="0" fontId="5" fillId="0" borderId="41" xfId="0" applyFont="1" applyBorder="1" applyAlignment="1">
      <alignment horizontal="right" vertical="top"/>
    </xf>
    <xf numFmtId="0" fontId="5" fillId="0" borderId="26" xfId="0" applyFont="1" applyBorder="1" applyAlignment="1">
      <alignment horizontal="right" vertical="top"/>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5" fillId="0" borderId="28" xfId="0" applyFont="1" applyBorder="1" applyAlignment="1">
      <alignment vertical="top" wrapText="1"/>
    </xf>
    <xf numFmtId="0" fontId="5" fillId="0" borderId="10" xfId="0" applyFont="1" applyBorder="1" applyAlignment="1">
      <alignment vertical="top" wrapText="1"/>
    </xf>
    <xf numFmtId="0" fontId="14" fillId="0" borderId="0" xfId="0" applyFont="1" applyBorder="1" applyAlignment="1">
      <alignment horizontal="right" vertical="top"/>
    </xf>
    <xf numFmtId="0" fontId="5" fillId="0" borderId="0" xfId="0" applyFont="1" applyBorder="1" applyAlignment="1">
      <alignment horizontal="left" wrapText="1"/>
    </xf>
    <xf numFmtId="0" fontId="14" fillId="0" borderId="0" xfId="0" applyFont="1" applyBorder="1" applyAlignment="1">
      <alignment horizontal="right" vertical="top" wrapText="1"/>
    </xf>
    <xf numFmtId="0" fontId="14" fillId="0" borderId="14" xfId="0" applyFont="1" applyBorder="1" applyAlignment="1">
      <alignment horizontal="center" vertical="top"/>
    </xf>
    <xf numFmtId="0" fontId="14" fillId="0" borderId="3" xfId="0" applyFont="1" applyBorder="1" applyAlignment="1">
      <alignment horizontal="center" vertical="top"/>
    </xf>
    <xf numFmtId="0" fontId="14" fillId="0" borderId="15" xfId="0" applyFont="1" applyBorder="1" applyAlignment="1">
      <alignment horizontal="center" vertical="top"/>
    </xf>
    <xf numFmtId="0" fontId="14" fillId="0" borderId="16" xfId="0" applyFont="1" applyBorder="1" applyAlignment="1">
      <alignment horizontal="center" vertical="top"/>
    </xf>
    <xf numFmtId="0" fontId="14" fillId="0" borderId="1" xfId="0" applyFont="1" applyBorder="1" applyAlignment="1">
      <alignment horizontal="right"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14" fillId="0" borderId="45" xfId="0" applyFont="1" applyBorder="1" applyAlignment="1">
      <alignment horizontal="center" vertical="center"/>
    </xf>
    <xf numFmtId="0" fontId="14" fillId="0" borderId="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9" xfId="0" applyFont="1" applyBorder="1" applyAlignment="1">
      <alignment horizontal="center" vertical="center"/>
    </xf>
    <xf numFmtId="0" fontId="14" fillId="0" borderId="56"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8"/>
  <sheetViews>
    <sheetView topLeftCell="A268" zoomScale="80" zoomScaleNormal="80" workbookViewId="0">
      <selection activeCell="A101" sqref="A101:R101"/>
    </sheetView>
  </sheetViews>
  <sheetFormatPr defaultRowHeight="15.75" x14ac:dyDescent="0.25"/>
  <cols>
    <col min="1" max="1" width="5.85546875" style="157" customWidth="1"/>
    <col min="2" max="2" width="27.7109375" style="91" customWidth="1"/>
    <col min="3" max="3" width="12.28515625" style="158" customWidth="1"/>
    <col min="4" max="18" width="8.7109375" style="159" customWidth="1"/>
  </cols>
  <sheetData>
    <row r="1" spans="1:18" ht="16.5" thickBot="1" x14ac:dyDescent="0.3">
      <c r="A1" s="537" t="s">
        <v>160</v>
      </c>
      <c r="B1" s="537"/>
      <c r="C1" s="537"/>
      <c r="D1" s="537"/>
      <c r="E1" s="537"/>
      <c r="F1" s="537"/>
      <c r="G1" s="537"/>
      <c r="H1" s="537"/>
      <c r="I1" s="537"/>
      <c r="J1" s="537"/>
      <c r="K1" s="537"/>
      <c r="L1" s="537"/>
      <c r="M1" s="537"/>
      <c r="N1" s="537"/>
      <c r="O1" s="537"/>
      <c r="P1" s="537"/>
      <c r="Q1" s="537"/>
      <c r="R1" s="537"/>
    </row>
    <row r="2" spans="1:18" x14ac:dyDescent="0.25">
      <c r="A2" s="541" t="s">
        <v>1</v>
      </c>
      <c r="B2" s="543" t="s">
        <v>2</v>
      </c>
      <c r="C2" s="545" t="s">
        <v>3</v>
      </c>
      <c r="D2" s="547" t="s">
        <v>4</v>
      </c>
      <c r="E2" s="547"/>
      <c r="F2" s="547"/>
      <c r="G2" s="548" t="s">
        <v>5</v>
      </c>
      <c r="H2" s="550" t="s">
        <v>6</v>
      </c>
      <c r="I2" s="551"/>
      <c r="J2" s="551"/>
      <c r="K2" s="551"/>
      <c r="L2" s="552"/>
      <c r="M2" s="547" t="s">
        <v>7</v>
      </c>
      <c r="N2" s="550"/>
      <c r="O2" s="550"/>
      <c r="P2" s="550"/>
      <c r="Q2" s="550"/>
      <c r="R2" s="553"/>
    </row>
    <row r="3" spans="1:18" ht="32.25" thickBot="1" x14ac:dyDescent="0.3">
      <c r="A3" s="542"/>
      <c r="B3" s="544"/>
      <c r="C3" s="546"/>
      <c r="D3" s="1" t="s">
        <v>8</v>
      </c>
      <c r="E3" s="1" t="s">
        <v>9</v>
      </c>
      <c r="F3" s="1" t="s">
        <v>10</v>
      </c>
      <c r="G3" s="549"/>
      <c r="H3" s="1" t="s">
        <v>11</v>
      </c>
      <c r="I3" s="1" t="s">
        <v>12</v>
      </c>
      <c r="J3" s="1" t="s">
        <v>13</v>
      </c>
      <c r="K3" s="1" t="s">
        <v>14</v>
      </c>
      <c r="L3" s="1" t="s">
        <v>15</v>
      </c>
      <c r="M3" s="1" t="s">
        <v>16</v>
      </c>
      <c r="N3" s="2" t="s">
        <v>17</v>
      </c>
      <c r="O3" s="2" t="s">
        <v>18</v>
      </c>
      <c r="P3" s="2" t="s">
        <v>19</v>
      </c>
      <c r="Q3" s="2" t="s">
        <v>20</v>
      </c>
      <c r="R3" s="3" t="s">
        <v>21</v>
      </c>
    </row>
    <row r="4" spans="1:18" ht="42.75" x14ac:dyDescent="0.25">
      <c r="A4" s="292">
        <v>11</v>
      </c>
      <c r="B4" s="475" t="s">
        <v>382</v>
      </c>
      <c r="C4" s="219" t="s">
        <v>22</v>
      </c>
      <c r="D4" s="293">
        <f t="shared" ref="D4:R4" si="0">SUM(D5:D8)</f>
        <v>0.95299999999999996</v>
      </c>
      <c r="E4" s="293">
        <f t="shared" si="0"/>
        <v>4.26</v>
      </c>
      <c r="F4" s="293">
        <f t="shared" si="0"/>
        <v>2.9799999999999995</v>
      </c>
      <c r="G4" s="293">
        <f t="shared" si="0"/>
        <v>54.599999999999994</v>
      </c>
      <c r="H4" s="294">
        <f t="shared" si="0"/>
        <v>0.02</v>
      </c>
      <c r="I4" s="294">
        <f t="shared" si="0"/>
        <v>2.5999999999999999E-2</v>
      </c>
      <c r="J4" s="293">
        <f t="shared" si="0"/>
        <v>22.19</v>
      </c>
      <c r="K4" s="293">
        <f t="shared" si="0"/>
        <v>0.193</v>
      </c>
      <c r="L4" s="293">
        <f t="shared" si="0"/>
        <v>0.46799999999999997</v>
      </c>
      <c r="M4" s="293">
        <f t="shared" si="0"/>
        <v>28.14</v>
      </c>
      <c r="N4" s="293">
        <f t="shared" si="0"/>
        <v>1E-3</v>
      </c>
      <c r="O4" s="293">
        <f t="shared" si="0"/>
        <v>10.528</v>
      </c>
      <c r="P4" s="293">
        <f t="shared" si="0"/>
        <v>0</v>
      </c>
      <c r="Q4" s="293">
        <f t="shared" si="0"/>
        <v>18.61</v>
      </c>
      <c r="R4" s="295">
        <f t="shared" si="0"/>
        <v>0.35799999999999998</v>
      </c>
    </row>
    <row r="5" spans="1:18" ht="15" x14ac:dyDescent="0.25">
      <c r="A5" s="296"/>
      <c r="B5" s="5" t="s">
        <v>152</v>
      </c>
      <c r="C5" s="71" t="s">
        <v>383</v>
      </c>
      <c r="D5" s="408">
        <v>0.86</v>
      </c>
      <c r="E5" s="408">
        <v>0.05</v>
      </c>
      <c r="F5" s="408">
        <v>2.2599999999999998</v>
      </c>
      <c r="G5" s="408">
        <v>13.44</v>
      </c>
      <c r="H5" s="408">
        <v>1.4E-2</v>
      </c>
      <c r="I5" s="408">
        <v>1.9E-2</v>
      </c>
      <c r="J5" s="408">
        <v>21.6</v>
      </c>
      <c r="K5" s="408">
        <v>1E-3</v>
      </c>
      <c r="L5" s="408">
        <v>4.2999999999999997E-2</v>
      </c>
      <c r="M5" s="408">
        <v>23.04</v>
      </c>
      <c r="N5" s="137">
        <v>1E-3</v>
      </c>
      <c r="O5" s="137">
        <v>6.88</v>
      </c>
      <c r="P5" s="137">
        <v>0</v>
      </c>
      <c r="Q5" s="137">
        <v>13.33</v>
      </c>
      <c r="R5" s="297">
        <v>0.28799999999999998</v>
      </c>
    </row>
    <row r="6" spans="1:18" ht="15" x14ac:dyDescent="0.25">
      <c r="A6" s="296"/>
      <c r="B6" s="5" t="s">
        <v>29</v>
      </c>
      <c r="C6" s="71" t="s">
        <v>384</v>
      </c>
      <c r="D6" s="298">
        <v>9.2999999999999999E-2</v>
      </c>
      <c r="E6" s="298">
        <v>0.01</v>
      </c>
      <c r="F6" s="298">
        <v>0.72</v>
      </c>
      <c r="G6" s="298">
        <v>3.4</v>
      </c>
      <c r="H6" s="298">
        <v>6.0000000000000001E-3</v>
      </c>
      <c r="I6" s="298">
        <v>7.0000000000000001E-3</v>
      </c>
      <c r="J6" s="298">
        <v>0.59</v>
      </c>
      <c r="K6" s="298">
        <v>0.192</v>
      </c>
      <c r="L6" s="298">
        <v>3.7999999999999999E-2</v>
      </c>
      <c r="M6" s="298">
        <v>5.0999999999999996</v>
      </c>
      <c r="N6" s="299">
        <v>0</v>
      </c>
      <c r="O6" s="299">
        <v>3.6480000000000001</v>
      </c>
      <c r="P6" s="299">
        <v>0</v>
      </c>
      <c r="Q6" s="299">
        <v>5.28</v>
      </c>
      <c r="R6" s="300">
        <v>7.0000000000000007E-2</v>
      </c>
    </row>
    <row r="7" spans="1:18" ht="15" x14ac:dyDescent="0.25">
      <c r="A7" s="296"/>
      <c r="B7" s="5" t="s">
        <v>163</v>
      </c>
      <c r="C7" s="71" t="s">
        <v>164</v>
      </c>
      <c r="D7" s="408">
        <v>0</v>
      </c>
      <c r="E7" s="408">
        <v>4.2</v>
      </c>
      <c r="F7" s="408">
        <v>0</v>
      </c>
      <c r="G7" s="408">
        <v>37.76</v>
      </c>
      <c r="H7" s="408">
        <v>0</v>
      </c>
      <c r="I7" s="408">
        <v>0</v>
      </c>
      <c r="J7" s="408">
        <v>0</v>
      </c>
      <c r="K7" s="408">
        <v>0</v>
      </c>
      <c r="L7" s="408">
        <v>0.38700000000000001</v>
      </c>
      <c r="M7" s="408">
        <v>0</v>
      </c>
      <c r="N7" s="408">
        <v>0</v>
      </c>
      <c r="O7" s="408">
        <v>0</v>
      </c>
      <c r="P7" s="408">
        <v>0</v>
      </c>
      <c r="Q7" s="408">
        <v>0</v>
      </c>
      <c r="R7" s="297">
        <v>0</v>
      </c>
    </row>
    <row r="8" spans="1:18" ht="15" x14ac:dyDescent="0.25">
      <c r="A8" s="296"/>
      <c r="B8" s="5" t="s">
        <v>97</v>
      </c>
      <c r="C8" s="71" t="s">
        <v>165</v>
      </c>
      <c r="D8" s="408">
        <v>0</v>
      </c>
      <c r="E8" s="408">
        <v>0</v>
      </c>
      <c r="F8" s="408">
        <v>0</v>
      </c>
      <c r="G8" s="408">
        <v>0</v>
      </c>
      <c r="H8" s="408">
        <v>0</v>
      </c>
      <c r="I8" s="408">
        <v>0</v>
      </c>
      <c r="J8" s="408">
        <v>0</v>
      </c>
      <c r="K8" s="408">
        <v>0</v>
      </c>
      <c r="L8" s="408">
        <v>0</v>
      </c>
      <c r="M8" s="408">
        <v>0</v>
      </c>
      <c r="N8" s="408">
        <v>0</v>
      </c>
      <c r="O8" s="408">
        <v>0</v>
      </c>
      <c r="P8" s="408">
        <v>0</v>
      </c>
      <c r="Q8" s="408">
        <v>0</v>
      </c>
      <c r="R8" s="297">
        <v>0</v>
      </c>
    </row>
    <row r="9" spans="1:18" x14ac:dyDescent="0.25">
      <c r="A9" s="48">
        <v>277</v>
      </c>
      <c r="B9" s="463" t="s">
        <v>115</v>
      </c>
      <c r="C9" s="95" t="s">
        <v>462</v>
      </c>
      <c r="D9" s="49">
        <f t="shared" ref="D9:L9" si="1">SUM(D10:D17)</f>
        <v>14.092000000000001</v>
      </c>
      <c r="E9" s="49">
        <f t="shared" si="1"/>
        <v>13.683999999999997</v>
      </c>
      <c r="F9" s="49">
        <f t="shared" si="1"/>
        <v>3.5270000000000001</v>
      </c>
      <c r="G9" s="96">
        <f t="shared" si="1"/>
        <v>188.416</v>
      </c>
      <c r="H9" s="49">
        <f t="shared" si="1"/>
        <v>5.9999999999999991E-2</v>
      </c>
      <c r="I9" s="49">
        <f t="shared" si="1"/>
        <v>0.128</v>
      </c>
      <c r="J9" s="49">
        <f t="shared" si="1"/>
        <v>2.8290000000000002</v>
      </c>
      <c r="K9" s="49">
        <f t="shared" si="1"/>
        <v>0.19100000000000003</v>
      </c>
      <c r="L9" s="49">
        <f t="shared" si="1"/>
        <v>0.44200000000000006</v>
      </c>
      <c r="M9" s="49">
        <f t="shared" ref="M9:R9" si="2">SUM(M10:M17)</f>
        <v>15.141000000000002</v>
      </c>
      <c r="N9" s="49">
        <f t="shared" si="2"/>
        <v>5.0000000000000001E-3</v>
      </c>
      <c r="O9" s="49">
        <f t="shared" si="2"/>
        <v>22.955999999999996</v>
      </c>
      <c r="P9" s="49">
        <f t="shared" si="2"/>
        <v>0</v>
      </c>
      <c r="Q9" s="96">
        <f t="shared" si="2"/>
        <v>151.24000000000004</v>
      </c>
      <c r="R9" s="50">
        <f t="shared" si="2"/>
        <v>2.3520000000000003</v>
      </c>
    </row>
    <row r="10" spans="1:18" x14ac:dyDescent="0.25">
      <c r="A10" s="48"/>
      <c r="B10" s="5" t="s">
        <v>116</v>
      </c>
      <c r="C10" s="407" t="s">
        <v>455</v>
      </c>
      <c r="D10" s="408">
        <v>13.48</v>
      </c>
      <c r="E10" s="408">
        <v>11.6</v>
      </c>
      <c r="F10" s="408">
        <v>0</v>
      </c>
      <c r="G10" s="408">
        <v>158.05000000000001</v>
      </c>
      <c r="H10" s="97">
        <v>0.04</v>
      </c>
      <c r="I10" s="97">
        <v>0.109</v>
      </c>
      <c r="J10" s="408">
        <v>0</v>
      </c>
      <c r="K10" s="408">
        <v>0</v>
      </c>
      <c r="L10" s="408">
        <v>0.28999999999999998</v>
      </c>
      <c r="M10" s="97">
        <v>6.52</v>
      </c>
      <c r="N10" s="98">
        <v>5.0000000000000001E-3</v>
      </c>
      <c r="O10" s="98">
        <v>15.95</v>
      </c>
      <c r="P10" s="98">
        <v>0</v>
      </c>
      <c r="Q10" s="98">
        <v>136.30000000000001</v>
      </c>
      <c r="R10" s="99">
        <v>1.96</v>
      </c>
    </row>
    <row r="11" spans="1:18" x14ac:dyDescent="0.25">
      <c r="A11" s="48"/>
      <c r="B11" s="5" t="s">
        <v>24</v>
      </c>
      <c r="C11" s="407" t="s">
        <v>456</v>
      </c>
      <c r="D11" s="408">
        <v>0.111</v>
      </c>
      <c r="E11" s="408">
        <v>0</v>
      </c>
      <c r="F11" s="408">
        <v>0.72</v>
      </c>
      <c r="G11" s="408">
        <v>3.16</v>
      </c>
      <c r="H11" s="97">
        <v>4.0000000000000001E-3</v>
      </c>
      <c r="I11" s="97">
        <v>2E-3</v>
      </c>
      <c r="J11" s="408">
        <v>0.79</v>
      </c>
      <c r="K11" s="408">
        <v>0</v>
      </c>
      <c r="L11" s="408">
        <v>1.6E-2</v>
      </c>
      <c r="M11" s="97">
        <v>2.4489999999999998</v>
      </c>
      <c r="N11" s="98">
        <v>0</v>
      </c>
      <c r="O11" s="98">
        <v>1.1100000000000001</v>
      </c>
      <c r="P11" s="98">
        <v>0</v>
      </c>
      <c r="Q11" s="98">
        <v>4.58</v>
      </c>
      <c r="R11" s="99">
        <v>6.3E-2</v>
      </c>
    </row>
    <row r="12" spans="1:18" ht="30" x14ac:dyDescent="0.25">
      <c r="A12" s="48"/>
      <c r="B12" s="5" t="s">
        <v>33</v>
      </c>
      <c r="C12" s="407" t="s">
        <v>457</v>
      </c>
      <c r="D12" s="408">
        <v>0.23799999999999999</v>
      </c>
      <c r="E12" s="408">
        <v>2.9000000000000001E-2</v>
      </c>
      <c r="F12" s="408">
        <v>1.5249999999999999</v>
      </c>
      <c r="G12" s="408">
        <v>7.44</v>
      </c>
      <c r="H12" s="97">
        <v>6.0000000000000001E-3</v>
      </c>
      <c r="I12" s="97">
        <v>2E-3</v>
      </c>
      <c r="J12" s="408">
        <v>0</v>
      </c>
      <c r="K12" s="408">
        <v>0</v>
      </c>
      <c r="L12" s="408">
        <v>0.04</v>
      </c>
      <c r="M12" s="97">
        <v>0.54</v>
      </c>
      <c r="N12" s="98">
        <v>0</v>
      </c>
      <c r="O12" s="98">
        <v>0.99</v>
      </c>
      <c r="P12" s="98">
        <v>0</v>
      </c>
      <c r="Q12" s="98">
        <v>2.59</v>
      </c>
      <c r="R12" s="99">
        <v>0.08</v>
      </c>
    </row>
    <row r="13" spans="1:18" x14ac:dyDescent="0.25">
      <c r="A13" s="48"/>
      <c r="B13" s="5" t="s">
        <v>120</v>
      </c>
      <c r="C13" s="407" t="s">
        <v>458</v>
      </c>
      <c r="D13" s="408">
        <v>0.16300000000000001</v>
      </c>
      <c r="E13" s="408">
        <v>1.7000000000000001E-2</v>
      </c>
      <c r="F13" s="408">
        <v>0.64600000000000002</v>
      </c>
      <c r="G13" s="408">
        <v>3.37</v>
      </c>
      <c r="H13" s="97">
        <v>5.0000000000000001E-3</v>
      </c>
      <c r="I13" s="97">
        <v>6.0000000000000001E-3</v>
      </c>
      <c r="J13" s="408">
        <v>1.53</v>
      </c>
      <c r="K13" s="408">
        <v>0.01</v>
      </c>
      <c r="L13" s="408">
        <v>3.4000000000000002E-2</v>
      </c>
      <c r="M13" s="97">
        <v>0.68</v>
      </c>
      <c r="N13" s="98">
        <v>0</v>
      </c>
      <c r="O13" s="98">
        <v>1.7</v>
      </c>
      <c r="P13" s="98">
        <v>0</v>
      </c>
      <c r="Q13" s="98">
        <v>2.31</v>
      </c>
      <c r="R13" s="99">
        <v>0.184</v>
      </c>
    </row>
    <row r="14" spans="1:18" x14ac:dyDescent="0.25">
      <c r="A14" s="48"/>
      <c r="B14" s="5" t="s">
        <v>29</v>
      </c>
      <c r="C14" s="407" t="s">
        <v>459</v>
      </c>
      <c r="D14" s="408">
        <v>7.8E-2</v>
      </c>
      <c r="E14" s="408">
        <v>8.0000000000000002E-3</v>
      </c>
      <c r="F14" s="408">
        <v>0.6</v>
      </c>
      <c r="G14" s="408">
        <v>2.8559999999999999</v>
      </c>
      <c r="H14" s="97">
        <v>5.0000000000000001E-3</v>
      </c>
      <c r="I14" s="97">
        <v>6.0000000000000001E-3</v>
      </c>
      <c r="J14" s="408">
        <v>0.496</v>
      </c>
      <c r="K14" s="408">
        <v>0.16800000000000001</v>
      </c>
      <c r="L14" s="408">
        <v>3.4000000000000002E-2</v>
      </c>
      <c r="M14" s="97">
        <v>4.28</v>
      </c>
      <c r="N14" s="98">
        <v>0</v>
      </c>
      <c r="O14" s="98">
        <v>3.1920000000000002</v>
      </c>
      <c r="P14" s="98">
        <v>0</v>
      </c>
      <c r="Q14" s="98">
        <v>4.62</v>
      </c>
      <c r="R14" s="99">
        <v>5.8999999999999997E-2</v>
      </c>
    </row>
    <row r="15" spans="1:18" x14ac:dyDescent="0.25">
      <c r="A15" s="48"/>
      <c r="B15" s="5" t="s">
        <v>32</v>
      </c>
      <c r="C15" s="407" t="s">
        <v>460</v>
      </c>
      <c r="D15" s="408">
        <v>0</v>
      </c>
      <c r="E15" s="408">
        <v>0</v>
      </c>
      <c r="F15" s="408">
        <v>0</v>
      </c>
      <c r="G15" s="408">
        <v>0</v>
      </c>
      <c r="H15" s="14">
        <v>0</v>
      </c>
      <c r="I15" s="14">
        <v>0</v>
      </c>
      <c r="J15" s="408">
        <v>0</v>
      </c>
      <c r="K15" s="408">
        <v>0</v>
      </c>
      <c r="L15" s="408">
        <v>0</v>
      </c>
      <c r="M15" s="14">
        <v>0</v>
      </c>
      <c r="N15" s="69">
        <v>0</v>
      </c>
      <c r="O15" s="69">
        <v>0</v>
      </c>
      <c r="P15" s="69">
        <v>0</v>
      </c>
      <c r="Q15" s="69">
        <v>0</v>
      </c>
      <c r="R15" s="15">
        <v>0</v>
      </c>
    </row>
    <row r="16" spans="1:18" x14ac:dyDescent="0.25">
      <c r="A16" s="48"/>
      <c r="B16" s="5" t="s">
        <v>43</v>
      </c>
      <c r="C16" s="407" t="s">
        <v>461</v>
      </c>
      <c r="D16" s="408">
        <v>2.1999999999999999E-2</v>
      </c>
      <c r="E16" s="408">
        <v>2.0299999999999998</v>
      </c>
      <c r="F16" s="408">
        <v>3.5999999999999997E-2</v>
      </c>
      <c r="G16" s="408">
        <v>13.54</v>
      </c>
      <c r="H16" s="97">
        <v>0</v>
      </c>
      <c r="I16" s="97">
        <v>3.0000000000000001E-3</v>
      </c>
      <c r="J16" s="408">
        <v>1.2999999999999999E-2</v>
      </c>
      <c r="K16" s="408">
        <v>1.2999999999999999E-2</v>
      </c>
      <c r="L16" s="408">
        <v>2.8000000000000001E-2</v>
      </c>
      <c r="M16" s="97">
        <v>0.67200000000000004</v>
      </c>
      <c r="N16" s="98">
        <v>0</v>
      </c>
      <c r="O16" s="98">
        <v>1.4E-2</v>
      </c>
      <c r="P16" s="98">
        <v>0</v>
      </c>
      <c r="Q16" s="98">
        <v>0.84</v>
      </c>
      <c r="R16" s="99">
        <v>6.0000000000000001E-3</v>
      </c>
    </row>
    <row r="17" spans="1:18" x14ac:dyDescent="0.25">
      <c r="A17" s="48"/>
      <c r="B17" s="67" t="s">
        <v>97</v>
      </c>
      <c r="C17" s="100" t="s">
        <v>448</v>
      </c>
      <c r="D17" s="97">
        <v>0</v>
      </c>
      <c r="E17" s="97">
        <v>0</v>
      </c>
      <c r="F17" s="97">
        <v>0</v>
      </c>
      <c r="G17" s="97">
        <v>0</v>
      </c>
      <c r="H17" s="97">
        <v>0</v>
      </c>
      <c r="I17" s="97">
        <v>0</v>
      </c>
      <c r="J17" s="97">
        <v>0</v>
      </c>
      <c r="K17" s="97">
        <v>0</v>
      </c>
      <c r="L17" s="97">
        <v>0</v>
      </c>
      <c r="M17" s="97">
        <v>0</v>
      </c>
      <c r="N17" s="98">
        <v>0</v>
      </c>
      <c r="O17" s="98">
        <v>0</v>
      </c>
      <c r="P17" s="98">
        <v>0</v>
      </c>
      <c r="Q17" s="98">
        <v>0</v>
      </c>
      <c r="R17" s="99">
        <v>0</v>
      </c>
    </row>
    <row r="18" spans="1:18" ht="15" x14ac:dyDescent="0.25">
      <c r="A18" s="21">
        <v>56</v>
      </c>
      <c r="B18" s="465" t="s">
        <v>98</v>
      </c>
      <c r="C18" s="16">
        <v>150</v>
      </c>
      <c r="D18" s="22">
        <f>SUM(D19:D22)</f>
        <v>3.4020000000000001</v>
      </c>
      <c r="E18" s="22">
        <f t="shared" ref="E18:J18" si="3">SUM(E19:E22)</f>
        <v>4.63</v>
      </c>
      <c r="F18" s="22">
        <f t="shared" si="3"/>
        <v>19.978999999999999</v>
      </c>
      <c r="G18" s="22">
        <f t="shared" si="3"/>
        <v>135.22</v>
      </c>
      <c r="H18" s="422">
        <f t="shared" si="3"/>
        <v>0.14900000000000002</v>
      </c>
      <c r="I18" s="422">
        <f t="shared" si="3"/>
        <v>0.83699999999999997</v>
      </c>
      <c r="J18" s="22">
        <f t="shared" si="3"/>
        <v>22.585999999999999</v>
      </c>
      <c r="K18" s="22">
        <f>SUM(K19:K22)</f>
        <v>2.8999999999999998E-2</v>
      </c>
      <c r="L18" s="22">
        <f>SUM(L19:L22)</f>
        <v>0.14699999999999999</v>
      </c>
      <c r="M18" s="422">
        <f t="shared" ref="M18:R18" si="4">SUM(M19:M22)</f>
        <v>62.32</v>
      </c>
      <c r="N18" s="422">
        <f t="shared" si="4"/>
        <v>9.0000000000000011E-3</v>
      </c>
      <c r="O18" s="422">
        <f t="shared" si="4"/>
        <v>31.248999999999999</v>
      </c>
      <c r="P18" s="422">
        <f t="shared" si="4"/>
        <v>1E-3</v>
      </c>
      <c r="Q18" s="422">
        <f t="shared" si="4"/>
        <v>102.845</v>
      </c>
      <c r="R18" s="423">
        <f t="shared" si="4"/>
        <v>1.024</v>
      </c>
    </row>
    <row r="19" spans="1:18" ht="15" x14ac:dyDescent="0.25">
      <c r="A19" s="150"/>
      <c r="B19" s="5" t="s">
        <v>23</v>
      </c>
      <c r="C19" s="5" t="s">
        <v>463</v>
      </c>
      <c r="D19" s="5">
        <v>2.2000000000000002</v>
      </c>
      <c r="E19" s="5">
        <v>0.44</v>
      </c>
      <c r="F19" s="5">
        <v>17.96</v>
      </c>
      <c r="G19" s="5">
        <v>84.8</v>
      </c>
      <c r="H19" s="5">
        <v>0.13200000000000001</v>
      </c>
      <c r="I19" s="5">
        <v>0.77</v>
      </c>
      <c r="J19" s="5">
        <v>22.04</v>
      </c>
      <c r="K19" s="5">
        <v>3.0000000000000001E-3</v>
      </c>
      <c r="L19" s="5">
        <v>0.11</v>
      </c>
      <c r="M19" s="5">
        <v>11.02</v>
      </c>
      <c r="N19" s="86">
        <v>5.0000000000000001E-3</v>
      </c>
      <c r="O19" s="86">
        <v>25.35</v>
      </c>
      <c r="P19" s="86">
        <v>0</v>
      </c>
      <c r="Q19" s="86">
        <v>63.92</v>
      </c>
      <c r="R19" s="87">
        <v>0.99199999999999999</v>
      </c>
    </row>
    <row r="20" spans="1:18" ht="15" x14ac:dyDescent="0.25">
      <c r="A20" s="150"/>
      <c r="B20" s="5" t="s">
        <v>43</v>
      </c>
      <c r="C20" s="5" t="s">
        <v>34</v>
      </c>
      <c r="D20" s="5">
        <v>0.03</v>
      </c>
      <c r="E20" s="5">
        <v>2.72</v>
      </c>
      <c r="F20" s="5">
        <v>4.9000000000000002E-2</v>
      </c>
      <c r="G20" s="5">
        <v>24.8</v>
      </c>
      <c r="H20" s="5">
        <v>0</v>
      </c>
      <c r="I20" s="5">
        <v>4.0000000000000001E-3</v>
      </c>
      <c r="J20" s="5">
        <v>0</v>
      </c>
      <c r="K20" s="5">
        <v>1.7000000000000001E-2</v>
      </c>
      <c r="L20" s="5">
        <v>3.6999999999999998E-2</v>
      </c>
      <c r="M20" s="5">
        <v>0.9</v>
      </c>
      <c r="N20" s="86">
        <v>0</v>
      </c>
      <c r="O20" s="86">
        <v>1.9E-2</v>
      </c>
      <c r="P20" s="86">
        <v>0</v>
      </c>
      <c r="Q20" s="86">
        <v>1.125</v>
      </c>
      <c r="R20" s="87">
        <v>7.0000000000000001E-3</v>
      </c>
    </row>
    <row r="21" spans="1:18" ht="15" x14ac:dyDescent="0.25">
      <c r="A21" s="150"/>
      <c r="B21" s="5" t="s">
        <v>67</v>
      </c>
      <c r="C21" s="5" t="s">
        <v>436</v>
      </c>
      <c r="D21" s="5">
        <v>1.1719999999999999</v>
      </c>
      <c r="E21" s="5">
        <v>1.47</v>
      </c>
      <c r="F21" s="5">
        <v>1.97</v>
      </c>
      <c r="G21" s="5">
        <v>25.62</v>
      </c>
      <c r="H21" s="5">
        <v>1.7000000000000001E-2</v>
      </c>
      <c r="I21" s="5">
        <v>6.3E-2</v>
      </c>
      <c r="J21" s="5">
        <v>0.54600000000000004</v>
      </c>
      <c r="K21" s="5">
        <v>8.9999999999999993E-3</v>
      </c>
      <c r="L21" s="5">
        <v>0</v>
      </c>
      <c r="M21" s="5">
        <v>50.4</v>
      </c>
      <c r="N21" s="86">
        <v>4.0000000000000001E-3</v>
      </c>
      <c r="O21" s="86">
        <v>5.88</v>
      </c>
      <c r="P21" s="86">
        <v>1E-3</v>
      </c>
      <c r="Q21" s="86">
        <v>37.799999999999997</v>
      </c>
      <c r="R21" s="87">
        <v>2.5000000000000001E-2</v>
      </c>
    </row>
    <row r="22" spans="1:18" ht="15" x14ac:dyDescent="0.25">
      <c r="A22" s="150"/>
      <c r="B22" s="5" t="s">
        <v>97</v>
      </c>
      <c r="C22" s="5" t="s">
        <v>214</v>
      </c>
      <c r="D22" s="5">
        <v>0</v>
      </c>
      <c r="E22" s="5">
        <v>0</v>
      </c>
      <c r="F22" s="5">
        <v>0</v>
      </c>
      <c r="G22" s="5">
        <v>0</v>
      </c>
      <c r="H22" s="72">
        <v>0</v>
      </c>
      <c r="I22" s="72">
        <v>0</v>
      </c>
      <c r="J22" s="5">
        <v>0</v>
      </c>
      <c r="K22" s="86">
        <v>0</v>
      </c>
      <c r="L22" s="86">
        <v>0</v>
      </c>
      <c r="M22" s="88">
        <v>0</v>
      </c>
      <c r="N22" s="88">
        <v>0</v>
      </c>
      <c r="O22" s="88">
        <v>0</v>
      </c>
      <c r="P22" s="88">
        <v>0</v>
      </c>
      <c r="Q22" s="88">
        <v>0</v>
      </c>
      <c r="R22" s="89">
        <v>0</v>
      </c>
    </row>
    <row r="23" spans="1:18" ht="15" x14ac:dyDescent="0.25">
      <c r="A23" s="21">
        <v>132</v>
      </c>
      <c r="B23" s="465" t="s">
        <v>103</v>
      </c>
      <c r="C23" s="16">
        <v>200</v>
      </c>
      <c r="D23" s="22">
        <f t="shared" ref="D23:R23" si="5">SUM(D24:D26)</f>
        <v>0.03</v>
      </c>
      <c r="E23" s="22">
        <f t="shared" si="5"/>
        <v>0.12</v>
      </c>
      <c r="F23" s="22">
        <f t="shared" si="5"/>
        <v>12.997999999999999</v>
      </c>
      <c r="G23" s="22">
        <f t="shared" si="5"/>
        <v>52.71</v>
      </c>
      <c r="H23" s="83">
        <f t="shared" si="5"/>
        <v>0</v>
      </c>
      <c r="I23" s="83">
        <f t="shared" si="5"/>
        <v>6.0000000000000001E-3</v>
      </c>
      <c r="J23" s="22">
        <f t="shared" si="5"/>
        <v>0.06</v>
      </c>
      <c r="K23" s="22">
        <f t="shared" si="5"/>
        <v>0</v>
      </c>
      <c r="L23" s="22">
        <f t="shared" si="5"/>
        <v>0</v>
      </c>
      <c r="M23" s="83">
        <f t="shared" si="5"/>
        <v>3.3600000000000003</v>
      </c>
      <c r="N23" s="83">
        <f t="shared" si="5"/>
        <v>0</v>
      </c>
      <c r="O23" s="83">
        <f t="shared" si="5"/>
        <v>2.64</v>
      </c>
      <c r="P23" s="83">
        <f t="shared" si="5"/>
        <v>0</v>
      </c>
      <c r="Q23" s="83">
        <f t="shared" si="5"/>
        <v>4.9400000000000004</v>
      </c>
      <c r="R23" s="84">
        <f t="shared" si="5"/>
        <v>0.53100000000000003</v>
      </c>
    </row>
    <row r="24" spans="1:18" ht="15" x14ac:dyDescent="0.25">
      <c r="A24" s="85"/>
      <c r="B24" s="5" t="s">
        <v>104</v>
      </c>
      <c r="C24" s="407" t="s">
        <v>105</v>
      </c>
      <c r="D24" s="5">
        <v>0.03</v>
      </c>
      <c r="E24" s="5">
        <v>0.12</v>
      </c>
      <c r="F24" s="5">
        <v>2.4E-2</v>
      </c>
      <c r="G24" s="5">
        <v>0.84</v>
      </c>
      <c r="H24" s="5">
        <v>0</v>
      </c>
      <c r="I24" s="5">
        <v>6.0000000000000001E-3</v>
      </c>
      <c r="J24" s="5">
        <v>0.06</v>
      </c>
      <c r="K24" s="5">
        <v>0</v>
      </c>
      <c r="L24" s="5">
        <v>0</v>
      </c>
      <c r="M24" s="5">
        <v>2.97</v>
      </c>
      <c r="N24" s="86">
        <v>0</v>
      </c>
      <c r="O24" s="86">
        <v>2.64</v>
      </c>
      <c r="P24" s="86">
        <v>0</v>
      </c>
      <c r="Q24" s="86">
        <v>4.9400000000000004</v>
      </c>
      <c r="R24" s="87">
        <v>0.49199999999999999</v>
      </c>
    </row>
    <row r="25" spans="1:18" ht="15" x14ac:dyDescent="0.25">
      <c r="A25" s="85"/>
      <c r="B25" s="5" t="s">
        <v>106</v>
      </c>
      <c r="C25" s="407" t="s">
        <v>107</v>
      </c>
      <c r="D25" s="72">
        <v>0</v>
      </c>
      <c r="E25" s="72">
        <v>0</v>
      </c>
      <c r="F25" s="72">
        <v>0</v>
      </c>
      <c r="G25" s="72">
        <v>0</v>
      </c>
      <c r="H25" s="72">
        <v>0</v>
      </c>
      <c r="I25" s="72">
        <v>0</v>
      </c>
      <c r="J25" s="72">
        <v>0</v>
      </c>
      <c r="K25" s="88">
        <v>0</v>
      </c>
      <c r="L25" s="88">
        <v>0</v>
      </c>
      <c r="M25" s="88">
        <v>0</v>
      </c>
      <c r="N25" s="88">
        <v>0</v>
      </c>
      <c r="O25" s="88">
        <v>0</v>
      </c>
      <c r="P25" s="88">
        <v>0</v>
      </c>
      <c r="Q25" s="88">
        <v>0</v>
      </c>
      <c r="R25" s="89">
        <v>0</v>
      </c>
    </row>
    <row r="26" spans="1:18" ht="15" x14ac:dyDescent="0.25">
      <c r="A26" s="85"/>
      <c r="B26" s="5" t="s">
        <v>69</v>
      </c>
      <c r="C26" s="407" t="s">
        <v>108</v>
      </c>
      <c r="D26" s="5">
        <v>0</v>
      </c>
      <c r="E26" s="5">
        <v>0</v>
      </c>
      <c r="F26" s="5">
        <v>12.974</v>
      </c>
      <c r="G26" s="5">
        <v>51.87</v>
      </c>
      <c r="H26" s="72">
        <v>0</v>
      </c>
      <c r="I26" s="72">
        <v>0</v>
      </c>
      <c r="J26" s="5">
        <v>0</v>
      </c>
      <c r="K26" s="5">
        <v>0</v>
      </c>
      <c r="L26" s="5">
        <v>0</v>
      </c>
      <c r="M26" s="5">
        <v>0.39</v>
      </c>
      <c r="N26" s="86">
        <v>0</v>
      </c>
      <c r="O26" s="86">
        <v>0</v>
      </c>
      <c r="P26" s="86">
        <v>0</v>
      </c>
      <c r="Q26" s="86">
        <v>0</v>
      </c>
      <c r="R26" s="87">
        <v>3.9E-2</v>
      </c>
    </row>
    <row r="27" spans="1:18" ht="15" x14ac:dyDescent="0.25">
      <c r="A27" s="57">
        <v>11</v>
      </c>
      <c r="B27" s="466" t="s">
        <v>385</v>
      </c>
      <c r="C27" s="101">
        <v>30</v>
      </c>
      <c r="D27" s="301">
        <f>SUM(D28)</f>
        <v>1.98</v>
      </c>
      <c r="E27" s="301">
        <f t="shared" ref="E27:R27" si="6">SUM(E28)</f>
        <v>0.36</v>
      </c>
      <c r="F27" s="301">
        <f t="shared" si="6"/>
        <v>10.8</v>
      </c>
      <c r="G27" s="301">
        <f t="shared" si="6"/>
        <v>54.3</v>
      </c>
      <c r="H27" s="301">
        <f t="shared" si="6"/>
        <v>5.3999999999999999E-2</v>
      </c>
      <c r="I27" s="301">
        <f t="shared" si="6"/>
        <v>2.4E-2</v>
      </c>
      <c r="J27" s="301">
        <f t="shared" si="6"/>
        <v>0</v>
      </c>
      <c r="K27" s="302">
        <f t="shared" si="6"/>
        <v>0</v>
      </c>
      <c r="L27" s="302">
        <f t="shared" si="6"/>
        <v>0</v>
      </c>
      <c r="M27" s="302">
        <f t="shared" si="6"/>
        <v>0</v>
      </c>
      <c r="N27" s="302">
        <f t="shared" si="6"/>
        <v>0</v>
      </c>
      <c r="O27" s="302">
        <f t="shared" si="6"/>
        <v>0</v>
      </c>
      <c r="P27" s="302">
        <f t="shared" si="6"/>
        <v>0</v>
      </c>
      <c r="Q27" s="302">
        <f t="shared" si="6"/>
        <v>0</v>
      </c>
      <c r="R27" s="303">
        <f t="shared" si="6"/>
        <v>0</v>
      </c>
    </row>
    <row r="28" spans="1:18" thickBot="1" x14ac:dyDescent="0.3">
      <c r="A28" s="57"/>
      <c r="B28" s="72" t="s">
        <v>386</v>
      </c>
      <c r="C28" s="67" t="s">
        <v>51</v>
      </c>
      <c r="D28" s="304">
        <v>1.98</v>
      </c>
      <c r="E28" s="304">
        <v>0.36</v>
      </c>
      <c r="F28" s="304">
        <v>10.8</v>
      </c>
      <c r="G28" s="304">
        <v>54.3</v>
      </c>
      <c r="H28" s="304">
        <v>5.3999999999999999E-2</v>
      </c>
      <c r="I28" s="304">
        <v>2.4E-2</v>
      </c>
      <c r="J28" s="304">
        <v>0</v>
      </c>
      <c r="K28" s="147">
        <v>0</v>
      </c>
      <c r="L28" s="147">
        <v>0</v>
      </c>
      <c r="M28" s="147">
        <v>0</v>
      </c>
      <c r="N28" s="147">
        <v>0</v>
      </c>
      <c r="O28" s="147">
        <v>0</v>
      </c>
      <c r="P28" s="147">
        <v>0</v>
      </c>
      <c r="Q28" s="147">
        <v>0</v>
      </c>
      <c r="R28" s="152">
        <v>0</v>
      </c>
    </row>
    <row r="29" spans="1:18" thickBot="1" x14ac:dyDescent="0.3">
      <c r="A29" s="481" t="s">
        <v>52</v>
      </c>
      <c r="B29" s="482"/>
      <c r="C29" s="483"/>
      <c r="D29" s="25">
        <f>SUM(D4,D9,D18,D23,D27,)</f>
        <v>20.457000000000001</v>
      </c>
      <c r="E29" s="25">
        <f t="shared" ref="E29:R29" si="7">SUM(E4,E9,E18,E23,E27,)</f>
        <v>23.053999999999995</v>
      </c>
      <c r="F29" s="25">
        <f t="shared" si="7"/>
        <v>50.283999999999992</v>
      </c>
      <c r="G29" s="25">
        <f t="shared" si="7"/>
        <v>485.24599999999998</v>
      </c>
      <c r="H29" s="25">
        <f t="shared" si="7"/>
        <v>0.28300000000000003</v>
      </c>
      <c r="I29" s="25">
        <f t="shared" si="7"/>
        <v>1.0209999999999999</v>
      </c>
      <c r="J29" s="25">
        <f t="shared" si="7"/>
        <v>47.665000000000006</v>
      </c>
      <c r="K29" s="25">
        <f t="shared" si="7"/>
        <v>0.41300000000000003</v>
      </c>
      <c r="L29" s="25">
        <f t="shared" si="7"/>
        <v>1.0569999999999999</v>
      </c>
      <c r="M29" s="25">
        <f t="shared" si="7"/>
        <v>108.961</v>
      </c>
      <c r="N29" s="25">
        <f t="shared" si="7"/>
        <v>1.5000000000000001E-2</v>
      </c>
      <c r="O29" s="25">
        <f t="shared" si="7"/>
        <v>67.37299999999999</v>
      </c>
      <c r="P29" s="25">
        <f t="shared" si="7"/>
        <v>1E-3</v>
      </c>
      <c r="Q29" s="25">
        <f t="shared" si="7"/>
        <v>277.63500000000005</v>
      </c>
      <c r="R29" s="25">
        <f t="shared" si="7"/>
        <v>4.2650000000000006</v>
      </c>
    </row>
    <row r="30" spans="1:18" ht="15" x14ac:dyDescent="0.25">
      <c r="A30" s="307"/>
      <c r="B30" s="133"/>
      <c r="C30" s="133"/>
      <c r="D30" s="308"/>
      <c r="E30" s="308"/>
      <c r="F30" s="308"/>
      <c r="G30" s="308"/>
      <c r="H30" s="308"/>
      <c r="I30" s="308"/>
      <c r="J30" s="308"/>
      <c r="K30" s="308"/>
      <c r="L30" s="308"/>
      <c r="M30" s="308"/>
      <c r="N30" s="308"/>
      <c r="O30" s="308"/>
      <c r="P30" s="308"/>
      <c r="Q30" s="308"/>
      <c r="R30" s="308"/>
    </row>
    <row r="31" spans="1:18" ht="15" x14ac:dyDescent="0.25">
      <c r="A31" s="133"/>
      <c r="B31" s="133"/>
      <c r="C31" s="133"/>
      <c r="D31" s="308"/>
      <c r="E31" s="308"/>
      <c r="F31" s="308"/>
      <c r="G31" s="308"/>
      <c r="H31" s="308"/>
      <c r="I31" s="308"/>
      <c r="J31" s="308"/>
      <c r="K31" s="308"/>
      <c r="L31" s="308"/>
      <c r="M31" s="308"/>
      <c r="N31" s="308"/>
      <c r="O31" s="308"/>
      <c r="P31" s="308"/>
      <c r="Q31" s="308"/>
      <c r="R31" s="308"/>
    </row>
    <row r="32" spans="1:18" ht="15" x14ac:dyDescent="0.25">
      <c r="A32" s="307"/>
      <c r="B32" s="133"/>
      <c r="C32" s="133"/>
      <c r="D32" s="308"/>
      <c r="E32" s="308"/>
      <c r="F32" s="308"/>
      <c r="G32" s="308"/>
      <c r="H32" s="308"/>
      <c r="I32" s="308"/>
      <c r="J32" s="308"/>
      <c r="K32" s="308"/>
      <c r="L32" s="308"/>
      <c r="M32" s="308"/>
      <c r="N32" s="308"/>
      <c r="O32" s="308"/>
      <c r="P32" s="308"/>
      <c r="Q32" s="308"/>
      <c r="R32" s="308"/>
    </row>
    <row r="33" spans="1:18" x14ac:dyDescent="0.25">
      <c r="A33" s="27"/>
      <c r="B33" s="28"/>
      <c r="C33" s="29"/>
      <c r="D33" s="30"/>
      <c r="E33" s="30"/>
      <c r="F33" s="30"/>
      <c r="G33" s="30"/>
      <c r="H33" s="30"/>
      <c r="I33" s="30"/>
      <c r="J33" s="30"/>
      <c r="K33" s="30"/>
      <c r="L33" s="30"/>
      <c r="M33" s="30"/>
      <c r="N33" s="30"/>
      <c r="O33" s="30"/>
      <c r="P33" s="30"/>
      <c r="Q33" s="30"/>
      <c r="R33" s="30"/>
    </row>
    <row r="34" spans="1:18" x14ac:dyDescent="0.25">
      <c r="A34" s="27"/>
      <c r="B34" s="28"/>
      <c r="C34" s="29"/>
      <c r="D34" s="30"/>
      <c r="E34" s="30"/>
      <c r="F34" s="30"/>
      <c r="G34" s="30"/>
      <c r="H34" s="30"/>
      <c r="I34" s="30"/>
      <c r="J34" s="30"/>
      <c r="K34" s="30"/>
      <c r="L34" s="30"/>
      <c r="M34" s="30"/>
      <c r="N34" s="30"/>
      <c r="O34" s="30"/>
      <c r="P34" s="30"/>
      <c r="Q34" s="30"/>
      <c r="R34" s="30"/>
    </row>
    <row r="35" spans="1:18" x14ac:dyDescent="0.25">
      <c r="A35" s="27"/>
      <c r="B35" s="28"/>
      <c r="C35" s="29"/>
      <c r="D35" s="30"/>
      <c r="E35" s="30"/>
      <c r="F35" s="30"/>
      <c r="G35" s="30"/>
      <c r="H35" s="30"/>
      <c r="I35" s="30"/>
      <c r="J35" s="30"/>
      <c r="K35" s="30"/>
      <c r="L35" s="30"/>
      <c r="M35" s="30"/>
      <c r="N35" s="30"/>
      <c r="O35" s="30"/>
      <c r="P35" s="30"/>
      <c r="Q35" s="30"/>
      <c r="R35" s="30"/>
    </row>
    <row r="36" spans="1:18" s="323" customFormat="1" x14ac:dyDescent="0.25">
      <c r="A36" s="27"/>
      <c r="B36" s="28"/>
      <c r="C36" s="29"/>
      <c r="D36" s="30"/>
      <c r="E36" s="30"/>
      <c r="F36" s="30"/>
      <c r="G36" s="30"/>
      <c r="H36" s="30"/>
      <c r="I36" s="30"/>
      <c r="J36" s="30"/>
      <c r="K36" s="30"/>
      <c r="L36" s="30"/>
      <c r="M36" s="30"/>
      <c r="N36" s="30"/>
      <c r="O36" s="30"/>
      <c r="P36" s="30"/>
      <c r="Q36" s="30"/>
      <c r="R36" s="30"/>
    </row>
    <row r="37" spans="1:18" s="323" customFormat="1" x14ac:dyDescent="0.25">
      <c r="A37" s="27"/>
      <c r="B37" s="28"/>
      <c r="C37" s="29"/>
      <c r="D37" s="30"/>
      <c r="E37" s="30"/>
      <c r="F37" s="30"/>
      <c r="G37" s="30"/>
      <c r="H37" s="30"/>
      <c r="I37" s="30"/>
      <c r="J37" s="30"/>
      <c r="K37" s="30"/>
      <c r="L37" s="30"/>
      <c r="M37" s="30"/>
      <c r="N37" s="30"/>
      <c r="O37" s="30"/>
      <c r="P37" s="30"/>
      <c r="Q37" s="30"/>
      <c r="R37" s="30"/>
    </row>
    <row r="38" spans="1:18" s="323" customFormat="1" x14ac:dyDescent="0.25">
      <c r="A38" s="27"/>
      <c r="B38" s="28"/>
      <c r="C38" s="29"/>
      <c r="D38" s="30"/>
      <c r="E38" s="30"/>
      <c r="F38" s="30"/>
      <c r="G38" s="30"/>
      <c r="H38" s="30"/>
      <c r="I38" s="30"/>
      <c r="J38" s="30"/>
      <c r="K38" s="30"/>
      <c r="L38" s="30"/>
      <c r="M38" s="30"/>
      <c r="N38" s="30"/>
      <c r="O38" s="30"/>
      <c r="P38" s="30"/>
      <c r="Q38" s="30"/>
      <c r="R38" s="30"/>
    </row>
    <row r="39" spans="1:18" s="323" customFormat="1" x14ac:dyDescent="0.25">
      <c r="A39" s="27"/>
      <c r="B39" s="28"/>
      <c r="C39" s="29"/>
      <c r="D39" s="30"/>
      <c r="E39" s="30"/>
      <c r="F39" s="30"/>
      <c r="G39" s="30"/>
      <c r="H39" s="30"/>
      <c r="I39" s="30"/>
      <c r="J39" s="30"/>
      <c r="K39" s="30"/>
      <c r="L39" s="30"/>
      <c r="M39" s="30"/>
      <c r="N39" s="30"/>
      <c r="O39" s="30"/>
      <c r="P39" s="30"/>
      <c r="Q39" s="30"/>
      <c r="R39" s="30"/>
    </row>
    <row r="40" spans="1:18" s="323" customFormat="1" x14ac:dyDescent="0.25">
      <c r="A40" s="27"/>
      <c r="B40" s="28"/>
      <c r="C40" s="29"/>
      <c r="D40" s="30"/>
      <c r="E40" s="30"/>
      <c r="F40" s="30"/>
      <c r="G40" s="30"/>
      <c r="H40" s="30"/>
      <c r="I40" s="30"/>
      <c r="J40" s="30"/>
      <c r="K40" s="30"/>
      <c r="L40" s="30"/>
      <c r="M40" s="30"/>
      <c r="N40" s="30"/>
      <c r="O40" s="30"/>
      <c r="P40" s="30"/>
      <c r="Q40" s="30"/>
      <c r="R40" s="30"/>
    </row>
    <row r="41" spans="1:18" thickBot="1" x14ac:dyDescent="0.3">
      <c r="A41" s="525" t="s">
        <v>84</v>
      </c>
      <c r="B41" s="525"/>
      <c r="C41" s="525"/>
      <c r="D41" s="525"/>
      <c r="E41" s="525"/>
      <c r="F41" s="525"/>
      <c r="G41" s="525"/>
      <c r="H41" s="525"/>
      <c r="I41" s="525"/>
      <c r="J41" s="525"/>
      <c r="K41" s="525"/>
      <c r="L41" s="525"/>
      <c r="M41" s="525"/>
      <c r="N41" s="525"/>
      <c r="O41" s="525"/>
      <c r="P41" s="525"/>
      <c r="Q41" s="525"/>
      <c r="R41" s="525"/>
    </row>
    <row r="42" spans="1:18" ht="15" x14ac:dyDescent="0.25">
      <c r="A42" s="526" t="s">
        <v>1</v>
      </c>
      <c r="B42" s="487" t="s">
        <v>2</v>
      </c>
      <c r="C42" s="487" t="s">
        <v>3</v>
      </c>
      <c r="D42" s="487" t="s">
        <v>4</v>
      </c>
      <c r="E42" s="487"/>
      <c r="F42" s="487"/>
      <c r="G42" s="487" t="s">
        <v>5</v>
      </c>
      <c r="H42" s="528" t="s">
        <v>6</v>
      </c>
      <c r="I42" s="529"/>
      <c r="J42" s="529"/>
      <c r="K42" s="529"/>
      <c r="L42" s="530"/>
      <c r="M42" s="487" t="s">
        <v>7</v>
      </c>
      <c r="N42" s="528"/>
      <c r="O42" s="528"/>
      <c r="P42" s="528"/>
      <c r="Q42" s="528"/>
      <c r="R42" s="531"/>
    </row>
    <row r="43" spans="1:18" ht="29.25" thickBot="1" x14ac:dyDescent="0.3">
      <c r="A43" s="527"/>
      <c r="B43" s="488"/>
      <c r="C43" s="488"/>
      <c r="D43" s="424" t="s">
        <v>54</v>
      </c>
      <c r="E43" s="424" t="s">
        <v>55</v>
      </c>
      <c r="F43" s="424" t="s">
        <v>56</v>
      </c>
      <c r="G43" s="488"/>
      <c r="H43" s="424" t="s">
        <v>11</v>
      </c>
      <c r="I43" s="424" t="s">
        <v>12</v>
      </c>
      <c r="J43" s="424" t="s">
        <v>13</v>
      </c>
      <c r="K43" s="424" t="s">
        <v>14</v>
      </c>
      <c r="L43" s="424" t="s">
        <v>15</v>
      </c>
      <c r="M43" s="424" t="s">
        <v>16</v>
      </c>
      <c r="N43" s="425" t="s">
        <v>17</v>
      </c>
      <c r="O43" s="32" t="s">
        <v>18</v>
      </c>
      <c r="P43" s="425" t="s">
        <v>19</v>
      </c>
      <c r="Q43" s="425" t="s">
        <v>20</v>
      </c>
      <c r="R43" s="426" t="s">
        <v>21</v>
      </c>
    </row>
    <row r="44" spans="1:18" ht="15" x14ac:dyDescent="0.25">
      <c r="A44" s="21">
        <v>1</v>
      </c>
      <c r="B44" s="465" t="s">
        <v>57</v>
      </c>
      <c r="C44" s="16">
        <v>40</v>
      </c>
      <c r="D44" s="148">
        <f t="shared" ref="D44:R44" si="8">SUM(D45:D47)</f>
        <v>4.9640000000000004</v>
      </c>
      <c r="E44" s="148">
        <f t="shared" si="8"/>
        <v>9.3699999999999992</v>
      </c>
      <c r="F44" s="148">
        <f t="shared" si="8"/>
        <v>9.7479999999999993</v>
      </c>
      <c r="G44" s="148">
        <f t="shared" si="8"/>
        <v>144.29000000000002</v>
      </c>
      <c r="H44" s="148">
        <f t="shared" si="8"/>
        <v>3.9E-2</v>
      </c>
      <c r="I44" s="148">
        <f t="shared" si="8"/>
        <v>6.3E-2</v>
      </c>
      <c r="J44" s="148">
        <f t="shared" si="8"/>
        <v>0.1</v>
      </c>
      <c r="K44" s="148">
        <f>SUM(K45:K47)</f>
        <v>6.9000000000000006E-2</v>
      </c>
      <c r="L44" s="148">
        <f>SUM(L45:L47)</f>
        <v>0.39400000000000002</v>
      </c>
      <c r="M44" s="148">
        <f t="shared" si="8"/>
        <v>132.6</v>
      </c>
      <c r="N44" s="148">
        <f t="shared" si="8"/>
        <v>1E-3</v>
      </c>
      <c r="O44" s="148">
        <f t="shared" si="8"/>
        <v>11.254</v>
      </c>
      <c r="P44" s="148">
        <f t="shared" si="8"/>
        <v>3.0000000000000001E-3</v>
      </c>
      <c r="Q44" s="148">
        <f t="shared" si="8"/>
        <v>85.44</v>
      </c>
      <c r="R44" s="149">
        <f t="shared" si="8"/>
        <v>0.55800000000000005</v>
      </c>
    </row>
    <row r="45" spans="1:18" ht="15" x14ac:dyDescent="0.25">
      <c r="A45" s="21"/>
      <c r="B45" s="5" t="s">
        <v>43</v>
      </c>
      <c r="C45" s="5" t="s">
        <v>58</v>
      </c>
      <c r="D45" s="147">
        <v>5.3999999999999999E-2</v>
      </c>
      <c r="E45" s="147">
        <v>4.93</v>
      </c>
      <c r="F45" s="147">
        <v>8.7999999999999995E-2</v>
      </c>
      <c r="G45" s="147">
        <v>45.02</v>
      </c>
      <c r="H45" s="147">
        <v>1E-3</v>
      </c>
      <c r="I45" s="147">
        <v>8.0000000000000002E-3</v>
      </c>
      <c r="J45" s="147">
        <v>0</v>
      </c>
      <c r="K45" s="147">
        <v>3.1E-2</v>
      </c>
      <c r="L45" s="147">
        <v>6.8000000000000005E-2</v>
      </c>
      <c r="M45" s="147">
        <v>1.6319999999999999</v>
      </c>
      <c r="N45" s="151">
        <v>0</v>
      </c>
      <c r="O45" s="151">
        <v>3.4000000000000002E-2</v>
      </c>
      <c r="P45" s="151">
        <v>0</v>
      </c>
      <c r="Q45" s="151">
        <v>2.04</v>
      </c>
      <c r="R45" s="152">
        <v>1.4E-2</v>
      </c>
    </row>
    <row r="46" spans="1:18" ht="15" x14ac:dyDescent="0.25">
      <c r="A46" s="21"/>
      <c r="B46" s="5" t="s">
        <v>59</v>
      </c>
      <c r="C46" s="5" t="s">
        <v>60</v>
      </c>
      <c r="D46" s="147">
        <v>3.33</v>
      </c>
      <c r="E46" s="147">
        <v>4.24</v>
      </c>
      <c r="F46" s="147">
        <v>0</v>
      </c>
      <c r="G46" s="147">
        <v>52.27</v>
      </c>
      <c r="H46" s="147">
        <v>6.0000000000000001E-3</v>
      </c>
      <c r="I46" s="147">
        <v>4.2999999999999997E-2</v>
      </c>
      <c r="J46" s="147">
        <v>0.1</v>
      </c>
      <c r="K46" s="147">
        <v>3.7999999999999999E-2</v>
      </c>
      <c r="L46" s="147">
        <v>6.6000000000000003E-2</v>
      </c>
      <c r="M46" s="147">
        <v>126.36799999999999</v>
      </c>
      <c r="N46" s="151">
        <v>0</v>
      </c>
      <c r="O46" s="151">
        <v>4.62</v>
      </c>
      <c r="P46" s="151">
        <v>2E-3</v>
      </c>
      <c r="Q46" s="151">
        <v>66</v>
      </c>
      <c r="R46" s="152">
        <v>0.14399999999999999</v>
      </c>
    </row>
    <row r="47" spans="1:18" ht="15" x14ac:dyDescent="0.25">
      <c r="A47" s="21"/>
      <c r="B47" s="5" t="s">
        <v>61</v>
      </c>
      <c r="C47" s="5" t="s">
        <v>48</v>
      </c>
      <c r="D47" s="147">
        <v>1.58</v>
      </c>
      <c r="E47" s="147">
        <v>0.2</v>
      </c>
      <c r="F47" s="147">
        <v>9.66</v>
      </c>
      <c r="G47" s="147">
        <v>47</v>
      </c>
      <c r="H47" s="147">
        <v>3.2000000000000001E-2</v>
      </c>
      <c r="I47" s="147">
        <v>1.2E-2</v>
      </c>
      <c r="J47" s="147">
        <v>0</v>
      </c>
      <c r="K47" s="147">
        <v>0</v>
      </c>
      <c r="L47" s="147">
        <v>0.26</v>
      </c>
      <c r="M47" s="147">
        <v>4.5999999999999996</v>
      </c>
      <c r="N47" s="151">
        <v>1E-3</v>
      </c>
      <c r="O47" s="151">
        <v>6.6</v>
      </c>
      <c r="P47" s="151">
        <v>1E-3</v>
      </c>
      <c r="Q47" s="151">
        <v>17.399999999999999</v>
      </c>
      <c r="R47" s="152">
        <v>0.4</v>
      </c>
    </row>
    <row r="48" spans="1:18" ht="28.5" x14ac:dyDescent="0.25">
      <c r="A48" s="21" t="s">
        <v>62</v>
      </c>
      <c r="B48" s="465" t="s">
        <v>63</v>
      </c>
      <c r="C48" s="16">
        <v>150</v>
      </c>
      <c r="D48" s="148">
        <f>SUM(D49:D56)</f>
        <v>22.348999999999997</v>
      </c>
      <c r="E48" s="148">
        <f t="shared" ref="E48:R48" si="9">SUM(E49:E56)</f>
        <v>15.759</v>
      </c>
      <c r="F48" s="148">
        <f t="shared" si="9"/>
        <v>26.814999999999998</v>
      </c>
      <c r="G48" s="148">
        <f t="shared" si="9"/>
        <v>341.27000000000004</v>
      </c>
      <c r="H48" s="148">
        <f t="shared" si="9"/>
        <v>9.8999999999999991E-2</v>
      </c>
      <c r="I48" s="148">
        <f t="shared" si="9"/>
        <v>0.47700000000000004</v>
      </c>
      <c r="J48" s="148">
        <f t="shared" si="9"/>
        <v>1.589</v>
      </c>
      <c r="K48" s="148">
        <f>SUM(K49:K56)</f>
        <v>0.10300000000000001</v>
      </c>
      <c r="L48" s="148">
        <f>SUM(L49:L56)</f>
        <v>0.46100000000000002</v>
      </c>
      <c r="M48" s="148">
        <f t="shared" si="9"/>
        <v>300.63499999999999</v>
      </c>
      <c r="N48" s="148">
        <f t="shared" si="9"/>
        <v>1.6E-2</v>
      </c>
      <c r="O48" s="148">
        <f t="shared" si="9"/>
        <v>37.315000000000005</v>
      </c>
      <c r="P48" s="148">
        <f t="shared" si="9"/>
        <v>3.3000000000000002E-2</v>
      </c>
      <c r="Q48" s="148">
        <f t="shared" si="9"/>
        <v>314.39999999999998</v>
      </c>
      <c r="R48" s="148">
        <f t="shared" si="9"/>
        <v>1.8379999999999999</v>
      </c>
    </row>
    <row r="49" spans="1:18" ht="15" x14ac:dyDescent="0.25">
      <c r="A49" s="85"/>
      <c r="B49" s="5" t="s">
        <v>64</v>
      </c>
      <c r="C49" s="408" t="s">
        <v>100</v>
      </c>
      <c r="D49" s="124">
        <v>0.10299999999999999</v>
      </c>
      <c r="E49" s="124">
        <v>2.1999999999999999E-2</v>
      </c>
      <c r="F49" s="124">
        <v>2.9</v>
      </c>
      <c r="G49" s="124">
        <v>12.87</v>
      </c>
      <c r="H49" s="124">
        <v>4.0000000000000001E-3</v>
      </c>
      <c r="I49" s="124">
        <v>6.0000000000000001E-3</v>
      </c>
      <c r="J49" s="124">
        <v>0.10299999999999999</v>
      </c>
      <c r="K49" s="124">
        <v>0</v>
      </c>
      <c r="L49" s="124">
        <v>2.1999999999999999E-2</v>
      </c>
      <c r="M49" s="124">
        <v>2.25</v>
      </c>
      <c r="N49" s="427">
        <v>0</v>
      </c>
      <c r="O49" s="427">
        <v>1.89</v>
      </c>
      <c r="P49" s="427">
        <v>0</v>
      </c>
      <c r="Q49" s="427">
        <v>5.8</v>
      </c>
      <c r="R49" s="428">
        <v>0.10299999999999999</v>
      </c>
    </row>
    <row r="50" spans="1:18" ht="15" x14ac:dyDescent="0.25">
      <c r="A50" s="85"/>
      <c r="B50" s="5" t="s">
        <v>65</v>
      </c>
      <c r="C50" s="408" t="s">
        <v>464</v>
      </c>
      <c r="D50" s="124">
        <v>1.08</v>
      </c>
      <c r="E50" s="124">
        <v>0.105</v>
      </c>
      <c r="F50" s="124">
        <v>7.4</v>
      </c>
      <c r="G50" s="124">
        <v>34.44</v>
      </c>
      <c r="H50" s="124">
        <v>1.4999999999999999E-2</v>
      </c>
      <c r="I50" s="124">
        <v>4.0000000000000001E-3</v>
      </c>
      <c r="J50" s="124">
        <v>0</v>
      </c>
      <c r="K50" s="124">
        <v>0</v>
      </c>
      <c r="L50" s="124">
        <v>0.157</v>
      </c>
      <c r="M50" s="124">
        <v>2.1</v>
      </c>
      <c r="N50" s="427">
        <v>0</v>
      </c>
      <c r="O50" s="427">
        <v>1.89</v>
      </c>
      <c r="P50" s="427">
        <v>0</v>
      </c>
      <c r="Q50" s="427">
        <v>8.9</v>
      </c>
      <c r="R50" s="428">
        <v>1.05</v>
      </c>
    </row>
    <row r="51" spans="1:18" ht="15" x14ac:dyDescent="0.25">
      <c r="A51" s="85"/>
      <c r="B51" s="5" t="s">
        <v>66</v>
      </c>
      <c r="C51" s="408" t="s">
        <v>465</v>
      </c>
      <c r="D51" s="124">
        <v>17.28</v>
      </c>
      <c r="E51" s="124">
        <v>9.3000000000000007</v>
      </c>
      <c r="F51" s="124">
        <v>2.0699999999999998</v>
      </c>
      <c r="G51" s="124">
        <v>164.56</v>
      </c>
      <c r="H51" s="124">
        <v>4.1000000000000002E-2</v>
      </c>
      <c r="I51" s="124">
        <v>0.27900000000000003</v>
      </c>
      <c r="J51" s="124">
        <v>0.51700000000000002</v>
      </c>
      <c r="K51" s="124">
        <v>5.7000000000000002E-2</v>
      </c>
      <c r="L51" s="124">
        <v>0.20699999999999999</v>
      </c>
      <c r="M51" s="124">
        <v>169.7</v>
      </c>
      <c r="N51" s="427">
        <v>8.9999999999999993E-3</v>
      </c>
      <c r="O51" s="427">
        <v>23.8</v>
      </c>
      <c r="P51" s="427">
        <v>0.03</v>
      </c>
      <c r="Q51" s="427">
        <v>227.7</v>
      </c>
      <c r="R51" s="428">
        <v>0.41399999999999998</v>
      </c>
    </row>
    <row r="52" spans="1:18" ht="15" x14ac:dyDescent="0.25">
      <c r="A52" s="85"/>
      <c r="B52" s="5" t="s">
        <v>43</v>
      </c>
      <c r="C52" s="429" t="s">
        <v>114</v>
      </c>
      <c r="D52" s="124">
        <v>2.4E-2</v>
      </c>
      <c r="E52" s="124">
        <v>2.1749999999999998</v>
      </c>
      <c r="F52" s="124">
        <v>3.9E-2</v>
      </c>
      <c r="G52" s="124">
        <v>19.86</v>
      </c>
      <c r="H52" s="124">
        <v>0</v>
      </c>
      <c r="I52" s="124">
        <v>4.0000000000000001E-3</v>
      </c>
      <c r="J52" s="124">
        <v>0</v>
      </c>
      <c r="K52" s="124">
        <v>1.2999999999999999E-2</v>
      </c>
      <c r="L52" s="124">
        <v>0.03</v>
      </c>
      <c r="M52" s="124">
        <v>0.72</v>
      </c>
      <c r="N52" s="427">
        <v>0</v>
      </c>
      <c r="O52" s="427">
        <v>1.4999999999999999E-2</v>
      </c>
      <c r="P52" s="427">
        <v>0</v>
      </c>
      <c r="Q52" s="427">
        <v>0.9</v>
      </c>
      <c r="R52" s="428">
        <v>6.0000000000000001E-3</v>
      </c>
    </row>
    <row r="53" spans="1:18" ht="15" x14ac:dyDescent="0.25">
      <c r="A53" s="85"/>
      <c r="B53" s="5" t="s">
        <v>67</v>
      </c>
      <c r="C53" s="408" t="s">
        <v>466</v>
      </c>
      <c r="D53" s="124">
        <v>1.83</v>
      </c>
      <c r="E53" s="124">
        <v>2.02</v>
      </c>
      <c r="F53" s="124">
        <v>2.96</v>
      </c>
      <c r="G53" s="124">
        <v>37.799999999999997</v>
      </c>
      <c r="H53" s="124">
        <v>2.5000000000000001E-2</v>
      </c>
      <c r="I53" s="124">
        <v>9.4E-2</v>
      </c>
      <c r="J53" s="124">
        <v>0.81899999999999995</v>
      </c>
      <c r="K53" s="124">
        <v>1.4E-2</v>
      </c>
      <c r="L53" s="124">
        <v>0</v>
      </c>
      <c r="M53" s="124">
        <v>75.599999999999994</v>
      </c>
      <c r="N53" s="427">
        <v>6.0000000000000001E-3</v>
      </c>
      <c r="O53" s="427">
        <v>8.82</v>
      </c>
      <c r="P53" s="427">
        <v>1E-3</v>
      </c>
      <c r="Q53" s="427">
        <v>56.7</v>
      </c>
      <c r="R53" s="428">
        <v>3.9E-2</v>
      </c>
    </row>
    <row r="54" spans="1:18" ht="15" x14ac:dyDescent="0.25">
      <c r="A54" s="85"/>
      <c r="B54" s="5" t="s">
        <v>69</v>
      </c>
      <c r="C54" s="429" t="s">
        <v>114</v>
      </c>
      <c r="D54" s="124">
        <v>0</v>
      </c>
      <c r="E54" s="124">
        <v>0</v>
      </c>
      <c r="F54" s="124">
        <v>2.9940000000000002</v>
      </c>
      <c r="G54" s="124">
        <v>11.97</v>
      </c>
      <c r="H54" s="124">
        <v>0</v>
      </c>
      <c r="I54" s="124">
        <v>0</v>
      </c>
      <c r="J54" s="124">
        <v>0</v>
      </c>
      <c r="K54" s="124">
        <v>0</v>
      </c>
      <c r="L54" s="124">
        <v>0</v>
      </c>
      <c r="M54" s="124">
        <v>0.09</v>
      </c>
      <c r="N54" s="427">
        <v>0</v>
      </c>
      <c r="O54" s="427">
        <v>0</v>
      </c>
      <c r="P54" s="427">
        <v>0</v>
      </c>
      <c r="Q54" s="427">
        <v>0</v>
      </c>
      <c r="R54" s="428">
        <v>8.9999999999999993E-3</v>
      </c>
    </row>
    <row r="55" spans="1:18" ht="15" x14ac:dyDescent="0.25">
      <c r="A55" s="85"/>
      <c r="B55" s="5" t="s">
        <v>70</v>
      </c>
      <c r="C55" s="408" t="s">
        <v>467</v>
      </c>
      <c r="D55" s="124">
        <v>0.95199999999999996</v>
      </c>
      <c r="E55" s="124">
        <v>0.86199999999999999</v>
      </c>
      <c r="F55" s="124">
        <v>5.1999999999999998E-2</v>
      </c>
      <c r="G55" s="124">
        <v>11.77</v>
      </c>
      <c r="H55" s="124">
        <v>5.0000000000000001E-3</v>
      </c>
      <c r="I55" s="124">
        <v>3.3000000000000002E-2</v>
      </c>
      <c r="J55" s="124">
        <v>0</v>
      </c>
      <c r="K55" s="124">
        <v>1.9E-2</v>
      </c>
      <c r="L55" s="124">
        <v>4.4999999999999998E-2</v>
      </c>
      <c r="M55" s="124">
        <v>4.125</v>
      </c>
      <c r="N55" s="427">
        <v>1E-3</v>
      </c>
      <c r="O55" s="427">
        <v>0.9</v>
      </c>
      <c r="P55" s="427">
        <v>2E-3</v>
      </c>
      <c r="Q55" s="427">
        <v>14.4</v>
      </c>
      <c r="R55" s="428">
        <v>0.187</v>
      </c>
    </row>
    <row r="56" spans="1:18" ht="15" x14ac:dyDescent="0.25">
      <c r="A56" s="85"/>
      <c r="B56" s="5" t="s">
        <v>71</v>
      </c>
      <c r="C56" s="408" t="s">
        <v>72</v>
      </c>
      <c r="D56" s="124">
        <v>1.08</v>
      </c>
      <c r="E56" s="124">
        <v>1.2749999999999999</v>
      </c>
      <c r="F56" s="124">
        <v>8.4</v>
      </c>
      <c r="G56" s="124">
        <v>48</v>
      </c>
      <c r="H56" s="124">
        <v>8.9999999999999993E-3</v>
      </c>
      <c r="I56" s="124">
        <v>5.7000000000000002E-2</v>
      </c>
      <c r="J56" s="124">
        <v>0.15</v>
      </c>
      <c r="K56" s="124">
        <v>0</v>
      </c>
      <c r="L56" s="124">
        <v>0</v>
      </c>
      <c r="M56" s="124">
        <v>46.05</v>
      </c>
      <c r="N56" s="427">
        <v>0</v>
      </c>
      <c r="O56" s="427">
        <v>0</v>
      </c>
      <c r="P56" s="427">
        <v>0</v>
      </c>
      <c r="Q56" s="427">
        <v>0</v>
      </c>
      <c r="R56" s="428">
        <v>0.03</v>
      </c>
    </row>
    <row r="57" spans="1:18" ht="28.5" x14ac:dyDescent="0.25">
      <c r="A57" s="48">
        <v>395</v>
      </c>
      <c r="B57" s="465" t="s">
        <v>73</v>
      </c>
      <c r="C57" s="16" t="s">
        <v>45</v>
      </c>
      <c r="D57" s="49">
        <f>SUM(D58:D61)</f>
        <v>3.59</v>
      </c>
      <c r="E57" s="49">
        <f t="shared" ref="E57:R57" si="10">SUM(E58:E61)</f>
        <v>3.43</v>
      </c>
      <c r="F57" s="49">
        <f t="shared" si="10"/>
        <v>16.830000000000002</v>
      </c>
      <c r="G57" s="49">
        <f t="shared" si="10"/>
        <v>111.79</v>
      </c>
      <c r="H57" s="49">
        <f t="shared" si="10"/>
        <v>0.02</v>
      </c>
      <c r="I57" s="49">
        <f t="shared" si="10"/>
        <v>7.4999999999999997E-2</v>
      </c>
      <c r="J57" s="49">
        <f t="shared" si="10"/>
        <v>0.6</v>
      </c>
      <c r="K57" s="49">
        <f>SUM(K58:K61)</f>
        <v>2.1999999999999999E-2</v>
      </c>
      <c r="L57" s="49">
        <f>SUM(L58:L61)</f>
        <v>0</v>
      </c>
      <c r="M57" s="49">
        <f t="shared" si="10"/>
        <v>60.6</v>
      </c>
      <c r="N57" s="49">
        <f>SUM(N58:N61)</f>
        <v>8.9999999999999993E-3</v>
      </c>
      <c r="O57" s="49">
        <f>SUM(O58:O61)</f>
        <v>14</v>
      </c>
      <c r="P57" s="49">
        <f>SUM(P58:P61)</f>
        <v>0</v>
      </c>
      <c r="Q57" s="49">
        <f>SUM(Q58:Q61)</f>
        <v>30</v>
      </c>
      <c r="R57" s="50">
        <f t="shared" si="10"/>
        <v>0.09</v>
      </c>
    </row>
    <row r="58" spans="1:18" x14ac:dyDescent="0.25">
      <c r="A58" s="48"/>
      <c r="B58" s="5" t="s">
        <v>32</v>
      </c>
      <c r="C58" s="6" t="s">
        <v>74</v>
      </c>
      <c r="D58" s="408">
        <v>0</v>
      </c>
      <c r="E58" s="408">
        <v>0</v>
      </c>
      <c r="F58" s="408">
        <v>0</v>
      </c>
      <c r="G58" s="408">
        <v>0</v>
      </c>
      <c r="H58" s="51">
        <v>0</v>
      </c>
      <c r="I58" s="51">
        <v>0</v>
      </c>
      <c r="J58" s="408">
        <v>0</v>
      </c>
      <c r="K58" s="408">
        <v>0</v>
      </c>
      <c r="L58" s="408">
        <v>0</v>
      </c>
      <c r="M58" s="51">
        <v>0</v>
      </c>
      <c r="N58" s="52">
        <v>0</v>
      </c>
      <c r="O58" s="52">
        <v>0</v>
      </c>
      <c r="P58" s="52">
        <v>0</v>
      </c>
      <c r="Q58" s="52">
        <v>0</v>
      </c>
      <c r="R58" s="53">
        <v>0</v>
      </c>
    </row>
    <row r="59" spans="1:18" ht="30" x14ac:dyDescent="0.25">
      <c r="A59" s="48"/>
      <c r="B59" s="5" t="s">
        <v>75</v>
      </c>
      <c r="C59" s="6" t="s">
        <v>76</v>
      </c>
      <c r="D59" s="408">
        <v>3.5</v>
      </c>
      <c r="E59" s="408">
        <v>3</v>
      </c>
      <c r="F59" s="408">
        <v>4.7</v>
      </c>
      <c r="G59" s="408">
        <v>63</v>
      </c>
      <c r="H59" s="51">
        <v>0</v>
      </c>
      <c r="I59" s="51">
        <v>0</v>
      </c>
      <c r="J59" s="408">
        <v>0.6</v>
      </c>
      <c r="K59" s="408">
        <v>2.1999999999999999E-2</v>
      </c>
      <c r="L59" s="408">
        <v>0</v>
      </c>
      <c r="M59" s="51">
        <v>0</v>
      </c>
      <c r="N59" s="52">
        <v>8.9999999999999993E-3</v>
      </c>
      <c r="O59" s="52">
        <v>14</v>
      </c>
      <c r="P59" s="52">
        <v>0</v>
      </c>
      <c r="Q59" s="52">
        <v>30</v>
      </c>
      <c r="R59" s="53">
        <v>0</v>
      </c>
    </row>
    <row r="60" spans="1:18" x14ac:dyDescent="0.25">
      <c r="A60" s="48"/>
      <c r="B60" s="5" t="s">
        <v>47</v>
      </c>
      <c r="C60" s="6" t="s">
        <v>77</v>
      </c>
      <c r="D60" s="408">
        <v>0</v>
      </c>
      <c r="E60" s="408">
        <v>0</v>
      </c>
      <c r="F60" s="408">
        <v>11.1</v>
      </c>
      <c r="G60" s="408">
        <v>42.14</v>
      </c>
      <c r="H60" s="51">
        <v>0</v>
      </c>
      <c r="I60" s="51">
        <v>0</v>
      </c>
      <c r="J60" s="408">
        <v>0</v>
      </c>
      <c r="K60" s="408">
        <v>0</v>
      </c>
      <c r="L60" s="408">
        <v>0</v>
      </c>
      <c r="M60" s="51">
        <v>0.6</v>
      </c>
      <c r="N60" s="52">
        <v>0</v>
      </c>
      <c r="O60" s="52">
        <v>0</v>
      </c>
      <c r="P60" s="52">
        <v>0</v>
      </c>
      <c r="Q60" s="52">
        <v>0</v>
      </c>
      <c r="R60" s="53">
        <v>0.06</v>
      </c>
    </row>
    <row r="61" spans="1:18" x14ac:dyDescent="0.25">
      <c r="A61" s="48"/>
      <c r="B61" s="5" t="s">
        <v>78</v>
      </c>
      <c r="C61" s="6" t="s">
        <v>79</v>
      </c>
      <c r="D61" s="408">
        <v>0.09</v>
      </c>
      <c r="E61" s="408">
        <v>0.43</v>
      </c>
      <c r="F61" s="408">
        <v>1.03</v>
      </c>
      <c r="G61" s="408">
        <v>6.65</v>
      </c>
      <c r="H61" s="51">
        <v>0.02</v>
      </c>
      <c r="I61" s="51">
        <v>7.4999999999999997E-2</v>
      </c>
      <c r="J61" s="408">
        <v>0</v>
      </c>
      <c r="K61" s="408">
        <v>0</v>
      </c>
      <c r="L61" s="408">
        <v>0</v>
      </c>
      <c r="M61" s="51">
        <v>60</v>
      </c>
      <c r="N61" s="52">
        <v>0</v>
      </c>
      <c r="O61" s="52">
        <v>0</v>
      </c>
      <c r="P61" s="52">
        <v>0</v>
      </c>
      <c r="Q61" s="52">
        <v>0</v>
      </c>
      <c r="R61" s="53">
        <v>0.03</v>
      </c>
    </row>
    <row r="62" spans="1:18" ht="15" x14ac:dyDescent="0.25">
      <c r="A62" s="21">
        <v>10</v>
      </c>
      <c r="B62" s="465" t="s">
        <v>49</v>
      </c>
      <c r="C62" s="16">
        <v>30</v>
      </c>
      <c r="D62" s="148">
        <f t="shared" ref="D62:R62" si="11">SUM(D63)</f>
        <v>2.37</v>
      </c>
      <c r="E62" s="148">
        <f t="shared" si="11"/>
        <v>0.27</v>
      </c>
      <c r="F62" s="148">
        <f t="shared" si="11"/>
        <v>11.4</v>
      </c>
      <c r="G62" s="148">
        <f t="shared" si="11"/>
        <v>59.7</v>
      </c>
      <c r="H62" s="148">
        <f t="shared" si="11"/>
        <v>4.8000000000000001E-2</v>
      </c>
      <c r="I62" s="148">
        <f t="shared" si="11"/>
        <v>1.7999999999999999E-2</v>
      </c>
      <c r="J62" s="148">
        <f t="shared" si="11"/>
        <v>0</v>
      </c>
      <c r="K62" s="148">
        <f>SUM(K63)</f>
        <v>0</v>
      </c>
      <c r="L62" s="148">
        <f>SUM(L63)</f>
        <v>0.39</v>
      </c>
      <c r="M62" s="148">
        <f t="shared" si="11"/>
        <v>6.9</v>
      </c>
      <c r="N62" s="148">
        <f t="shared" si="11"/>
        <v>1E-3</v>
      </c>
      <c r="O62" s="148">
        <f t="shared" si="11"/>
        <v>9.9</v>
      </c>
      <c r="P62" s="148">
        <f t="shared" si="11"/>
        <v>2E-3</v>
      </c>
      <c r="Q62" s="148">
        <f t="shared" si="11"/>
        <v>26.1</v>
      </c>
      <c r="R62" s="149">
        <f t="shared" si="11"/>
        <v>0.6</v>
      </c>
    </row>
    <row r="63" spans="1:18" ht="30" x14ac:dyDescent="0.25">
      <c r="A63" s="430"/>
      <c r="B63" s="24" t="s">
        <v>50</v>
      </c>
      <c r="C63" s="431" t="s">
        <v>51</v>
      </c>
      <c r="D63" s="432">
        <v>2.37</v>
      </c>
      <c r="E63" s="432">
        <v>0.27</v>
      </c>
      <c r="F63" s="432">
        <v>11.4</v>
      </c>
      <c r="G63" s="432">
        <v>59.7</v>
      </c>
      <c r="H63" s="432">
        <v>4.8000000000000001E-2</v>
      </c>
      <c r="I63" s="432">
        <v>1.7999999999999999E-2</v>
      </c>
      <c r="J63" s="432">
        <v>0</v>
      </c>
      <c r="K63" s="432">
        <v>0</v>
      </c>
      <c r="L63" s="432">
        <v>0.39</v>
      </c>
      <c r="M63" s="432">
        <v>6.9</v>
      </c>
      <c r="N63" s="433">
        <v>1E-3</v>
      </c>
      <c r="O63" s="433">
        <v>9.9</v>
      </c>
      <c r="P63" s="433">
        <v>2E-3</v>
      </c>
      <c r="Q63" s="433">
        <v>26.1</v>
      </c>
      <c r="R63" s="434">
        <v>0.6</v>
      </c>
    </row>
    <row r="64" spans="1:18" ht="15" x14ac:dyDescent="0.25">
      <c r="A64" s="57">
        <v>140</v>
      </c>
      <c r="B64" s="465" t="s">
        <v>80</v>
      </c>
      <c r="C64" s="16">
        <v>100</v>
      </c>
      <c r="D64" s="22">
        <f>SUM(D65)</f>
        <v>0.2</v>
      </c>
      <c r="E64" s="22">
        <f t="shared" ref="E64:R64" si="12">SUM(E65)</f>
        <v>0.9</v>
      </c>
      <c r="F64" s="22">
        <f t="shared" si="12"/>
        <v>8.1</v>
      </c>
      <c r="G64" s="22">
        <f t="shared" si="12"/>
        <v>40</v>
      </c>
      <c r="H64" s="22">
        <f t="shared" si="12"/>
        <v>0.04</v>
      </c>
      <c r="I64" s="22">
        <f t="shared" si="12"/>
        <v>0.03</v>
      </c>
      <c r="J64" s="22">
        <f t="shared" si="12"/>
        <v>60</v>
      </c>
      <c r="K64" s="58">
        <f>SUM(K65)</f>
        <v>8.0000000000000002E-3</v>
      </c>
      <c r="L64" s="58">
        <f>SUM(L65)</f>
        <v>0.2</v>
      </c>
      <c r="M64" s="22">
        <f t="shared" si="12"/>
        <v>34</v>
      </c>
      <c r="N64" s="22">
        <f t="shared" si="12"/>
        <v>2E-3</v>
      </c>
      <c r="O64" s="22">
        <f t="shared" si="12"/>
        <v>13</v>
      </c>
      <c r="P64" s="22">
        <f t="shared" si="12"/>
        <v>0</v>
      </c>
      <c r="Q64" s="22">
        <f t="shared" si="12"/>
        <v>23</v>
      </c>
      <c r="R64" s="23">
        <f t="shared" si="12"/>
        <v>0.3</v>
      </c>
    </row>
    <row r="65" spans="1:18" ht="16.5" thickBot="1" x14ac:dyDescent="0.3">
      <c r="A65" s="59"/>
      <c r="B65" s="24" t="s">
        <v>81</v>
      </c>
      <c r="C65" s="60" t="s">
        <v>82</v>
      </c>
      <c r="D65" s="24">
        <v>0.2</v>
      </c>
      <c r="E65" s="24">
        <v>0.9</v>
      </c>
      <c r="F65" s="24">
        <v>8.1</v>
      </c>
      <c r="G65" s="24">
        <v>40</v>
      </c>
      <c r="H65" s="61">
        <v>0.04</v>
      </c>
      <c r="I65" s="61">
        <v>0.03</v>
      </c>
      <c r="J65" s="61">
        <v>60</v>
      </c>
      <c r="K65" s="61">
        <v>8.0000000000000002E-3</v>
      </c>
      <c r="L65" s="61">
        <v>0.2</v>
      </c>
      <c r="M65" s="61">
        <v>34</v>
      </c>
      <c r="N65" s="62">
        <v>2E-3</v>
      </c>
      <c r="O65" s="62">
        <v>13</v>
      </c>
      <c r="P65" s="62">
        <v>0</v>
      </c>
      <c r="Q65" s="62">
        <v>23</v>
      </c>
      <c r="R65" s="63">
        <v>0.3</v>
      </c>
    </row>
    <row r="66" spans="1:18" thickBot="1" x14ac:dyDescent="0.3">
      <c r="A66" s="517" t="s">
        <v>83</v>
      </c>
      <c r="B66" s="518"/>
      <c r="C66" s="519"/>
      <c r="D66" s="435">
        <f>SUM(D44,D48,D57,D62,D64,)</f>
        <v>33.472999999999999</v>
      </c>
      <c r="E66" s="435">
        <f t="shared" ref="E66:R66" si="13">SUM(E44,E48,E57,E62,E64,)</f>
        <v>29.728999999999996</v>
      </c>
      <c r="F66" s="435">
        <f t="shared" si="13"/>
        <v>72.893000000000001</v>
      </c>
      <c r="G66" s="435">
        <f t="shared" si="13"/>
        <v>697.05000000000007</v>
      </c>
      <c r="H66" s="435">
        <f t="shared" si="13"/>
        <v>0.24599999999999997</v>
      </c>
      <c r="I66" s="435">
        <f t="shared" si="13"/>
        <v>0.66300000000000003</v>
      </c>
      <c r="J66" s="435">
        <f t="shared" si="13"/>
        <v>62.289000000000001</v>
      </c>
      <c r="K66" s="435">
        <f t="shared" si="13"/>
        <v>0.20200000000000001</v>
      </c>
      <c r="L66" s="435">
        <f t="shared" si="13"/>
        <v>1.4450000000000001</v>
      </c>
      <c r="M66" s="435">
        <f t="shared" si="13"/>
        <v>534.73500000000001</v>
      </c>
      <c r="N66" s="435">
        <f t="shared" si="13"/>
        <v>2.9000000000000005E-2</v>
      </c>
      <c r="O66" s="435">
        <f t="shared" si="13"/>
        <v>85.469000000000008</v>
      </c>
      <c r="P66" s="435">
        <f t="shared" si="13"/>
        <v>3.8000000000000006E-2</v>
      </c>
      <c r="Q66" s="435">
        <f t="shared" si="13"/>
        <v>478.94</v>
      </c>
      <c r="R66" s="435">
        <f t="shared" si="13"/>
        <v>3.3859999999999997</v>
      </c>
    </row>
    <row r="67" spans="1:18" x14ac:dyDescent="0.25">
      <c r="A67" s="27"/>
      <c r="B67" s="28"/>
      <c r="C67" s="29"/>
      <c r="D67" s="30"/>
      <c r="E67" s="30"/>
      <c r="F67" s="30"/>
      <c r="G67" s="30"/>
      <c r="H67" s="30"/>
      <c r="I67" s="30"/>
      <c r="J67" s="30"/>
      <c r="K67" s="30"/>
      <c r="L67" s="30"/>
      <c r="M67" s="30"/>
      <c r="N67" s="30"/>
      <c r="O67" s="30"/>
      <c r="P67" s="30"/>
      <c r="Q67" s="30"/>
      <c r="R67" s="30"/>
    </row>
    <row r="68" spans="1:18" x14ac:dyDescent="0.25">
      <c r="A68" s="27"/>
      <c r="B68" s="28"/>
      <c r="C68" s="29"/>
      <c r="D68" s="30"/>
      <c r="E68" s="30"/>
      <c r="F68" s="30"/>
      <c r="G68" s="30"/>
      <c r="H68" s="30"/>
      <c r="I68" s="30"/>
      <c r="J68" s="30"/>
      <c r="K68" s="30"/>
      <c r="L68" s="30"/>
      <c r="M68" s="30"/>
      <c r="N68" s="30"/>
      <c r="O68" s="30"/>
      <c r="P68" s="30"/>
      <c r="Q68" s="30"/>
      <c r="R68" s="30"/>
    </row>
    <row r="69" spans="1:18" ht="178.5" customHeight="1" x14ac:dyDescent="0.25">
      <c r="A69" s="27"/>
      <c r="B69" s="28"/>
      <c r="C69" s="29"/>
      <c r="D69" s="30"/>
      <c r="E69" s="30"/>
      <c r="F69" s="30"/>
      <c r="G69" s="30"/>
      <c r="H69" s="30"/>
      <c r="I69" s="30"/>
      <c r="J69" s="30"/>
      <c r="K69" s="30"/>
      <c r="L69" s="30"/>
      <c r="M69" s="30"/>
      <c r="N69" s="30"/>
      <c r="O69" s="30"/>
      <c r="P69" s="30"/>
      <c r="Q69" s="30"/>
      <c r="R69" s="30"/>
    </row>
    <row r="70" spans="1:18" ht="20.25" customHeight="1" thickBot="1" x14ac:dyDescent="0.3">
      <c r="A70" s="537" t="s">
        <v>53</v>
      </c>
      <c r="B70" s="537"/>
      <c r="C70" s="537"/>
      <c r="D70" s="537"/>
      <c r="E70" s="537"/>
      <c r="F70" s="537"/>
      <c r="G70" s="537"/>
      <c r="H70" s="537"/>
      <c r="I70" s="537"/>
      <c r="J70" s="537"/>
      <c r="K70" s="537"/>
      <c r="L70" s="537"/>
      <c r="M70" s="537"/>
      <c r="N70" s="537"/>
      <c r="O70" s="537"/>
      <c r="P70" s="537"/>
      <c r="Q70" s="537"/>
      <c r="R70" s="537"/>
    </row>
    <row r="71" spans="1:18" x14ac:dyDescent="0.25">
      <c r="A71" s="532" t="s">
        <v>1</v>
      </c>
      <c r="B71" s="534" t="s">
        <v>2</v>
      </c>
      <c r="C71" s="522" t="s">
        <v>3</v>
      </c>
      <c r="D71" s="513" t="s">
        <v>4</v>
      </c>
      <c r="E71" s="514"/>
      <c r="F71" s="515"/>
      <c r="G71" s="511" t="s">
        <v>5</v>
      </c>
      <c r="H71" s="513" t="s">
        <v>6</v>
      </c>
      <c r="I71" s="514"/>
      <c r="J71" s="514"/>
      <c r="K71" s="514"/>
      <c r="L71" s="515"/>
      <c r="M71" s="513" t="s">
        <v>7</v>
      </c>
      <c r="N71" s="514"/>
      <c r="O71" s="514"/>
      <c r="P71" s="514"/>
      <c r="Q71" s="514"/>
      <c r="R71" s="524"/>
    </row>
    <row r="72" spans="1:18" ht="32.25" thickBot="1" x14ac:dyDescent="0.3">
      <c r="A72" s="538"/>
      <c r="B72" s="539"/>
      <c r="C72" s="540"/>
      <c r="D72" s="65" t="s">
        <v>8</v>
      </c>
      <c r="E72" s="65" t="s">
        <v>9</v>
      </c>
      <c r="F72" s="65" t="s">
        <v>10</v>
      </c>
      <c r="G72" s="512"/>
      <c r="H72" s="65" t="s">
        <v>11</v>
      </c>
      <c r="I72" s="65" t="s">
        <v>12</v>
      </c>
      <c r="J72" s="65" t="s">
        <v>13</v>
      </c>
      <c r="K72" s="65" t="s">
        <v>85</v>
      </c>
      <c r="L72" s="65" t="s">
        <v>15</v>
      </c>
      <c r="M72" s="65" t="s">
        <v>16</v>
      </c>
      <c r="N72" s="32" t="s">
        <v>17</v>
      </c>
      <c r="O72" s="32" t="s">
        <v>18</v>
      </c>
      <c r="P72" s="32" t="s">
        <v>19</v>
      </c>
      <c r="Q72" s="32" t="s">
        <v>20</v>
      </c>
      <c r="R72" s="66" t="s">
        <v>21</v>
      </c>
    </row>
    <row r="73" spans="1:18" ht="28.5" x14ac:dyDescent="0.25">
      <c r="A73" s="343">
        <v>22</v>
      </c>
      <c r="B73" s="472" t="s">
        <v>389</v>
      </c>
      <c r="C73" s="404">
        <v>60</v>
      </c>
      <c r="D73" s="417">
        <f>SUM(D74:D78)</f>
        <v>0.82000000000000006</v>
      </c>
      <c r="E73" s="417">
        <f>SUM(E74:E78)</f>
        <v>3.13</v>
      </c>
      <c r="F73" s="417">
        <f>SUM(F74:F78)</f>
        <v>5.1499999999999995</v>
      </c>
      <c r="G73" s="417">
        <f>SUM(G74:G78)</f>
        <v>52.59</v>
      </c>
      <c r="H73" s="417">
        <f t="shared" ref="H73:R73" si="14">SUM(H74:H78)</f>
        <v>3.7000000000000005E-2</v>
      </c>
      <c r="I73" s="417">
        <f t="shared" si="14"/>
        <v>0.17700000000000002</v>
      </c>
      <c r="J73" s="417">
        <f t="shared" si="14"/>
        <v>5.8079999999999998</v>
      </c>
      <c r="K73" s="417">
        <f t="shared" si="14"/>
        <v>0.24099999999999999</v>
      </c>
      <c r="L73" s="417">
        <f t="shared" si="14"/>
        <v>0.35000000000000003</v>
      </c>
      <c r="M73" s="417">
        <f t="shared" si="14"/>
        <v>13.95</v>
      </c>
      <c r="N73" s="417">
        <f t="shared" si="14"/>
        <v>0</v>
      </c>
      <c r="O73" s="417">
        <f t="shared" si="14"/>
        <v>11.82</v>
      </c>
      <c r="P73" s="417">
        <f t="shared" si="14"/>
        <v>0</v>
      </c>
      <c r="Q73" s="417">
        <f t="shared" si="14"/>
        <v>21.78</v>
      </c>
      <c r="R73" s="418">
        <f t="shared" si="14"/>
        <v>0.53999999999999992</v>
      </c>
    </row>
    <row r="74" spans="1:18" ht="15" x14ac:dyDescent="0.25">
      <c r="A74" s="104"/>
      <c r="B74" s="72" t="s">
        <v>23</v>
      </c>
      <c r="C74" s="356" t="s">
        <v>390</v>
      </c>
      <c r="D74" s="153">
        <v>0.48</v>
      </c>
      <c r="E74" s="153">
        <v>0.1</v>
      </c>
      <c r="F74" s="153">
        <v>3.91</v>
      </c>
      <c r="G74" s="153">
        <v>18.48</v>
      </c>
      <c r="H74" s="153">
        <v>2.9000000000000001E-2</v>
      </c>
      <c r="I74" s="153">
        <v>0.16800000000000001</v>
      </c>
      <c r="J74" s="153">
        <v>4.8</v>
      </c>
      <c r="K74" s="154">
        <v>0</v>
      </c>
      <c r="L74" s="154">
        <v>2E-3</v>
      </c>
      <c r="M74" s="154">
        <v>2.4</v>
      </c>
      <c r="N74" s="154">
        <v>0</v>
      </c>
      <c r="O74" s="154">
        <v>4.8</v>
      </c>
      <c r="P74" s="154">
        <v>0</v>
      </c>
      <c r="Q74" s="154">
        <v>9.6</v>
      </c>
      <c r="R74" s="155">
        <v>0.216</v>
      </c>
    </row>
    <row r="75" spans="1:18" ht="15" x14ac:dyDescent="0.25">
      <c r="A75" s="104"/>
      <c r="B75" s="72" t="s">
        <v>24</v>
      </c>
      <c r="C75" s="356" t="s">
        <v>391</v>
      </c>
      <c r="D75" s="153">
        <v>0.04</v>
      </c>
      <c r="E75" s="153">
        <v>0</v>
      </c>
      <c r="F75" s="153">
        <v>0.1</v>
      </c>
      <c r="G75" s="153">
        <v>0.6</v>
      </c>
      <c r="H75" s="153">
        <v>1E-3</v>
      </c>
      <c r="I75" s="153">
        <v>1E-3</v>
      </c>
      <c r="J75" s="153">
        <v>0.3</v>
      </c>
      <c r="K75" s="154">
        <v>0</v>
      </c>
      <c r="L75" s="154">
        <v>6.0000000000000001E-3</v>
      </c>
      <c r="M75" s="154">
        <v>0.93</v>
      </c>
      <c r="N75" s="154">
        <v>0</v>
      </c>
      <c r="O75" s="154">
        <v>0.42</v>
      </c>
      <c r="P75" s="154">
        <v>0</v>
      </c>
      <c r="Q75" s="154">
        <v>1.74</v>
      </c>
      <c r="R75" s="155">
        <v>2.4E-2</v>
      </c>
    </row>
    <row r="76" spans="1:18" ht="15" x14ac:dyDescent="0.25">
      <c r="A76" s="104"/>
      <c r="B76" s="72" t="s">
        <v>25</v>
      </c>
      <c r="C76" s="356" t="s">
        <v>392</v>
      </c>
      <c r="D76" s="153">
        <v>0.14000000000000001</v>
      </c>
      <c r="E76" s="153">
        <v>0.02</v>
      </c>
      <c r="F76" s="153">
        <v>0.31</v>
      </c>
      <c r="G76" s="153">
        <v>2.34</v>
      </c>
      <c r="H76" s="153">
        <v>0</v>
      </c>
      <c r="I76" s="153">
        <v>0</v>
      </c>
      <c r="J76" s="153">
        <v>0</v>
      </c>
      <c r="K76" s="154">
        <v>1E-3</v>
      </c>
      <c r="L76" s="154">
        <v>1.7999999999999999E-2</v>
      </c>
      <c r="M76" s="154">
        <v>4.5</v>
      </c>
      <c r="N76" s="154">
        <v>0</v>
      </c>
      <c r="O76" s="154">
        <v>2.52</v>
      </c>
      <c r="P76" s="154">
        <v>0</v>
      </c>
      <c r="Q76" s="154">
        <v>4.32</v>
      </c>
      <c r="R76" s="155">
        <v>0.216</v>
      </c>
    </row>
    <row r="77" spans="1:18" ht="15" x14ac:dyDescent="0.25">
      <c r="A77" s="104"/>
      <c r="B77" s="72" t="s">
        <v>27</v>
      </c>
      <c r="C77" s="356" t="s">
        <v>114</v>
      </c>
      <c r="D77" s="153">
        <v>0</v>
      </c>
      <c r="E77" s="153">
        <v>3</v>
      </c>
      <c r="F77" s="153">
        <v>0</v>
      </c>
      <c r="G77" s="153">
        <v>26.97</v>
      </c>
      <c r="H77" s="153">
        <v>0</v>
      </c>
      <c r="I77" s="153">
        <v>0</v>
      </c>
      <c r="J77" s="153">
        <v>0</v>
      </c>
      <c r="K77" s="154">
        <v>0</v>
      </c>
      <c r="L77" s="154">
        <v>0.27600000000000002</v>
      </c>
      <c r="M77" s="154">
        <v>0</v>
      </c>
      <c r="N77" s="154">
        <v>0</v>
      </c>
      <c r="O77" s="154">
        <v>0</v>
      </c>
      <c r="P77" s="154">
        <v>0</v>
      </c>
      <c r="Q77" s="154">
        <v>0</v>
      </c>
      <c r="R77" s="155">
        <v>0</v>
      </c>
    </row>
    <row r="78" spans="1:18" ht="15" x14ac:dyDescent="0.25">
      <c r="A78" s="104"/>
      <c r="B78" s="72" t="s">
        <v>29</v>
      </c>
      <c r="C78" s="356" t="s">
        <v>26</v>
      </c>
      <c r="D78" s="153">
        <v>0.16</v>
      </c>
      <c r="E78" s="153">
        <v>0.01</v>
      </c>
      <c r="F78" s="153">
        <v>0.83</v>
      </c>
      <c r="G78" s="153">
        <v>4.2</v>
      </c>
      <c r="H78" s="153">
        <v>7.0000000000000001E-3</v>
      </c>
      <c r="I78" s="153">
        <v>8.0000000000000002E-3</v>
      </c>
      <c r="J78" s="153">
        <v>0.70799999999999996</v>
      </c>
      <c r="K78" s="154">
        <v>0.24</v>
      </c>
      <c r="L78" s="154">
        <v>4.8000000000000001E-2</v>
      </c>
      <c r="M78" s="154">
        <v>6.12</v>
      </c>
      <c r="N78" s="154">
        <v>0</v>
      </c>
      <c r="O78" s="154">
        <v>4.08</v>
      </c>
      <c r="P78" s="154">
        <v>0</v>
      </c>
      <c r="Q78" s="154">
        <v>6.12</v>
      </c>
      <c r="R78" s="155">
        <v>8.4000000000000005E-2</v>
      </c>
    </row>
    <row r="79" spans="1:18" x14ac:dyDescent="0.25">
      <c r="A79" s="4">
        <v>257</v>
      </c>
      <c r="B79" s="463" t="s">
        <v>166</v>
      </c>
      <c r="C79" s="20">
        <v>90</v>
      </c>
      <c r="D79" s="122">
        <f>SUM(D80:D84)</f>
        <v>13.77</v>
      </c>
      <c r="E79" s="122">
        <f t="shared" ref="E79:R79" si="15">SUM(E80:E84)</f>
        <v>3.0779999999999998</v>
      </c>
      <c r="F79" s="122">
        <f t="shared" si="15"/>
        <v>7.0959999999999992</v>
      </c>
      <c r="G79" s="122">
        <f t="shared" si="15"/>
        <v>111.11</v>
      </c>
      <c r="H79" s="122">
        <f t="shared" si="15"/>
        <v>9.2999999999999999E-2</v>
      </c>
      <c r="I79" s="122">
        <f t="shared" si="15"/>
        <v>6.8000000000000005E-2</v>
      </c>
      <c r="J79" s="122">
        <f t="shared" si="15"/>
        <v>0.78700000000000003</v>
      </c>
      <c r="K79" s="122">
        <f t="shared" si="15"/>
        <v>2.3E-2</v>
      </c>
      <c r="L79" s="122">
        <f t="shared" si="15"/>
        <v>0.93199999999999994</v>
      </c>
      <c r="M79" s="122">
        <f t="shared" si="15"/>
        <v>23.844000000000001</v>
      </c>
      <c r="N79" s="122">
        <f t="shared" si="15"/>
        <v>0.106</v>
      </c>
      <c r="O79" s="122">
        <f t="shared" si="15"/>
        <v>28.445</v>
      </c>
      <c r="P79" s="122">
        <f t="shared" si="15"/>
        <v>1.9E-2</v>
      </c>
      <c r="Q79" s="122">
        <f t="shared" si="15"/>
        <v>178.99</v>
      </c>
      <c r="R79" s="123">
        <f t="shared" si="15"/>
        <v>0.81</v>
      </c>
    </row>
    <row r="80" spans="1:18" x14ac:dyDescent="0.25">
      <c r="A80" s="4"/>
      <c r="B80" s="67" t="s">
        <v>61</v>
      </c>
      <c r="C80" s="94" t="s">
        <v>468</v>
      </c>
      <c r="D80" s="144">
        <v>1.153</v>
      </c>
      <c r="E80" s="144">
        <v>0.14599999999999999</v>
      </c>
      <c r="F80" s="144">
        <v>7.0519999999999996</v>
      </c>
      <c r="G80" s="144">
        <v>34.31</v>
      </c>
      <c r="H80" s="144">
        <v>2.3E-2</v>
      </c>
      <c r="I80" s="144">
        <v>8.9999999999999993E-3</v>
      </c>
      <c r="J80" s="144">
        <v>0</v>
      </c>
      <c r="K80" s="144">
        <v>0</v>
      </c>
      <c r="L80" s="144">
        <v>0.19</v>
      </c>
      <c r="M80" s="144">
        <v>3.3580000000000001</v>
      </c>
      <c r="N80" s="145">
        <v>0</v>
      </c>
      <c r="O80" s="145">
        <v>4.8179999999999996</v>
      </c>
      <c r="P80" s="145">
        <v>1E-3</v>
      </c>
      <c r="Q80" s="145">
        <v>12.7</v>
      </c>
      <c r="R80" s="146">
        <v>0.29199999999999998</v>
      </c>
    </row>
    <row r="81" spans="1:18" x14ac:dyDescent="0.25">
      <c r="A81" s="4"/>
      <c r="B81" s="67" t="s">
        <v>106</v>
      </c>
      <c r="C81" s="68" t="s">
        <v>429</v>
      </c>
      <c r="D81" s="144">
        <v>0</v>
      </c>
      <c r="E81" s="144">
        <v>0</v>
      </c>
      <c r="F81" s="144">
        <v>0</v>
      </c>
      <c r="G81" s="144">
        <v>0</v>
      </c>
      <c r="H81" s="144">
        <v>0</v>
      </c>
      <c r="I81" s="144">
        <v>0</v>
      </c>
      <c r="J81" s="144">
        <v>0</v>
      </c>
      <c r="K81" s="144">
        <v>0</v>
      </c>
      <c r="L81" s="144">
        <v>0</v>
      </c>
      <c r="M81" s="144">
        <v>0</v>
      </c>
      <c r="N81" s="145">
        <v>0</v>
      </c>
      <c r="O81" s="145">
        <v>0</v>
      </c>
      <c r="P81" s="145">
        <v>0</v>
      </c>
      <c r="Q81" s="145">
        <v>0</v>
      </c>
      <c r="R81" s="146">
        <v>0</v>
      </c>
    </row>
    <row r="82" spans="1:18" x14ac:dyDescent="0.25">
      <c r="A82" s="4"/>
      <c r="B82" s="67" t="s">
        <v>97</v>
      </c>
      <c r="C82" s="68" t="s">
        <v>167</v>
      </c>
      <c r="D82" s="144">
        <v>0</v>
      </c>
      <c r="E82" s="144">
        <v>0</v>
      </c>
      <c r="F82" s="144">
        <v>0</v>
      </c>
      <c r="G82" s="144">
        <v>0</v>
      </c>
      <c r="H82" s="144">
        <v>0</v>
      </c>
      <c r="I82" s="144">
        <v>0</v>
      </c>
      <c r="J82" s="144">
        <v>0</v>
      </c>
      <c r="K82" s="144">
        <v>0</v>
      </c>
      <c r="L82" s="144">
        <v>0</v>
      </c>
      <c r="M82" s="144">
        <v>0</v>
      </c>
      <c r="N82" s="145">
        <v>0</v>
      </c>
      <c r="O82" s="145">
        <v>0</v>
      </c>
      <c r="P82" s="145">
        <v>0</v>
      </c>
      <c r="Q82" s="145">
        <v>0</v>
      </c>
      <c r="R82" s="146">
        <v>0</v>
      </c>
    </row>
    <row r="83" spans="1:18" x14ac:dyDescent="0.25">
      <c r="A83" s="4"/>
      <c r="B83" s="67" t="s">
        <v>43</v>
      </c>
      <c r="C83" s="94" t="s">
        <v>458</v>
      </c>
      <c r="D83" s="144">
        <v>2.7E-2</v>
      </c>
      <c r="E83" s="144">
        <v>2.46</v>
      </c>
      <c r="F83" s="144">
        <v>4.3999999999999997E-2</v>
      </c>
      <c r="G83" s="144">
        <v>22.5</v>
      </c>
      <c r="H83" s="144">
        <v>0</v>
      </c>
      <c r="I83" s="144">
        <v>4.0000000000000001E-3</v>
      </c>
      <c r="J83" s="144">
        <v>0</v>
      </c>
      <c r="K83" s="144">
        <v>1.4999999999999999E-2</v>
      </c>
      <c r="L83" s="144">
        <v>3.4000000000000002E-2</v>
      </c>
      <c r="M83" s="144">
        <v>0.81599999999999995</v>
      </c>
      <c r="N83" s="145">
        <v>0</v>
      </c>
      <c r="O83" s="145">
        <v>1.7000000000000001E-2</v>
      </c>
      <c r="P83" s="145">
        <v>0</v>
      </c>
      <c r="Q83" s="145">
        <v>1.02</v>
      </c>
      <c r="R83" s="146">
        <v>7.0000000000000001E-3</v>
      </c>
    </row>
    <row r="84" spans="1:18" x14ac:dyDescent="0.25">
      <c r="A84" s="4"/>
      <c r="B84" s="67" t="s">
        <v>90</v>
      </c>
      <c r="C84" s="68" t="s">
        <v>469</v>
      </c>
      <c r="D84" s="144">
        <v>12.59</v>
      </c>
      <c r="E84" s="144">
        <v>0.47199999999999998</v>
      </c>
      <c r="F84" s="144">
        <v>0</v>
      </c>
      <c r="G84" s="144">
        <v>54.3</v>
      </c>
      <c r="H84" s="144">
        <v>7.0000000000000007E-2</v>
      </c>
      <c r="I84" s="144">
        <v>5.5E-2</v>
      </c>
      <c r="J84" s="144">
        <v>0.78700000000000003</v>
      </c>
      <c r="K84" s="144">
        <v>8.0000000000000002E-3</v>
      </c>
      <c r="L84" s="144">
        <v>0.70799999999999996</v>
      </c>
      <c r="M84" s="144">
        <v>19.670000000000002</v>
      </c>
      <c r="N84" s="145">
        <v>0.106</v>
      </c>
      <c r="O84" s="145">
        <v>23.61</v>
      </c>
      <c r="P84" s="145">
        <v>1.7999999999999999E-2</v>
      </c>
      <c r="Q84" s="145">
        <v>165.27</v>
      </c>
      <c r="R84" s="146">
        <v>0.51100000000000001</v>
      </c>
    </row>
    <row r="85" spans="1:18" ht="31.5" x14ac:dyDescent="0.25">
      <c r="A85" s="4" t="s">
        <v>168</v>
      </c>
      <c r="B85" s="465" t="s">
        <v>169</v>
      </c>
      <c r="C85" s="16">
        <v>150</v>
      </c>
      <c r="D85" s="122">
        <f>SUM(D86:D89)</f>
        <v>3.66</v>
      </c>
      <c r="E85" s="122">
        <f>SUM(E86:E89)</f>
        <v>2.9790000000000001</v>
      </c>
      <c r="F85" s="122">
        <f t="shared" ref="F85:R85" si="16">SUM(F86:F89)</f>
        <v>38.443999999999996</v>
      </c>
      <c r="G85" s="122">
        <f t="shared" si="16"/>
        <v>193.8</v>
      </c>
      <c r="H85" s="122">
        <f t="shared" si="16"/>
        <v>4.1000000000000002E-2</v>
      </c>
      <c r="I85" s="122">
        <f t="shared" si="16"/>
        <v>2.5000000000000001E-2</v>
      </c>
      <c r="J85" s="122">
        <f t="shared" si="16"/>
        <v>0</v>
      </c>
      <c r="K85" s="122">
        <f t="shared" si="16"/>
        <v>1.4999999999999999E-2</v>
      </c>
      <c r="L85" s="122">
        <f t="shared" si="16"/>
        <v>0.24399999999999999</v>
      </c>
      <c r="M85" s="122">
        <f t="shared" si="16"/>
        <v>4.9660000000000002</v>
      </c>
      <c r="N85" s="122">
        <f t="shared" si="16"/>
        <v>0</v>
      </c>
      <c r="O85" s="122">
        <f t="shared" si="16"/>
        <v>25.966999999999999</v>
      </c>
      <c r="P85" s="122">
        <f t="shared" si="16"/>
        <v>8.0000000000000002E-3</v>
      </c>
      <c r="Q85" s="122">
        <f t="shared" si="16"/>
        <v>78.86999999999999</v>
      </c>
      <c r="R85" s="123">
        <f t="shared" si="16"/>
        <v>0.52600000000000002</v>
      </c>
    </row>
    <row r="86" spans="1:18" ht="18" customHeight="1" x14ac:dyDescent="0.25">
      <c r="A86" s="4"/>
      <c r="B86" s="5" t="s">
        <v>32</v>
      </c>
      <c r="C86" s="125" t="s">
        <v>470</v>
      </c>
      <c r="D86" s="147">
        <v>0</v>
      </c>
      <c r="E86" s="147">
        <v>0</v>
      </c>
      <c r="F86" s="147">
        <v>0</v>
      </c>
      <c r="G86" s="147">
        <v>0</v>
      </c>
      <c r="H86" s="144">
        <v>0</v>
      </c>
      <c r="I86" s="144">
        <v>0</v>
      </c>
      <c r="J86" s="147">
        <v>0</v>
      </c>
      <c r="K86" s="147">
        <v>0</v>
      </c>
      <c r="L86" s="147">
        <v>0</v>
      </c>
      <c r="M86" s="144">
        <v>0</v>
      </c>
      <c r="N86" s="145">
        <v>0</v>
      </c>
      <c r="O86" s="145">
        <v>0</v>
      </c>
      <c r="P86" s="145">
        <v>0</v>
      </c>
      <c r="Q86" s="145">
        <v>0</v>
      </c>
      <c r="R86" s="146">
        <v>0</v>
      </c>
    </row>
    <row r="87" spans="1:18" x14ac:dyDescent="0.25">
      <c r="A87" s="4"/>
      <c r="B87" s="5" t="s">
        <v>171</v>
      </c>
      <c r="C87" s="125" t="s">
        <v>471</v>
      </c>
      <c r="D87" s="147">
        <v>3.633</v>
      </c>
      <c r="E87" s="147">
        <v>0.51900000000000002</v>
      </c>
      <c r="F87" s="147">
        <v>38.4</v>
      </c>
      <c r="G87" s="147">
        <v>171.3</v>
      </c>
      <c r="H87" s="144">
        <v>4.1000000000000002E-2</v>
      </c>
      <c r="I87" s="144">
        <v>2.1000000000000001E-2</v>
      </c>
      <c r="J87" s="147">
        <v>0</v>
      </c>
      <c r="K87" s="147">
        <v>0</v>
      </c>
      <c r="L87" s="147">
        <v>0.21</v>
      </c>
      <c r="M87" s="144">
        <v>4.1500000000000004</v>
      </c>
      <c r="N87" s="145">
        <v>0</v>
      </c>
      <c r="O87" s="145">
        <v>25.95</v>
      </c>
      <c r="P87" s="145">
        <v>8.0000000000000002E-3</v>
      </c>
      <c r="Q87" s="145">
        <v>77.849999999999994</v>
      </c>
      <c r="R87" s="146">
        <v>0.51900000000000002</v>
      </c>
    </row>
    <row r="88" spans="1:18" x14ac:dyDescent="0.25">
      <c r="A88" s="4"/>
      <c r="B88" s="5" t="s">
        <v>35</v>
      </c>
      <c r="C88" s="125" t="s">
        <v>36</v>
      </c>
      <c r="D88" s="147">
        <v>0</v>
      </c>
      <c r="E88" s="147">
        <v>0</v>
      </c>
      <c r="F88" s="147">
        <v>0</v>
      </c>
      <c r="G88" s="147">
        <v>0</v>
      </c>
      <c r="H88" s="144">
        <v>0</v>
      </c>
      <c r="I88" s="144">
        <v>0</v>
      </c>
      <c r="J88" s="147">
        <v>0</v>
      </c>
      <c r="K88" s="147">
        <v>0</v>
      </c>
      <c r="L88" s="147">
        <v>0</v>
      </c>
      <c r="M88" s="144">
        <v>0</v>
      </c>
      <c r="N88" s="145">
        <v>0</v>
      </c>
      <c r="O88" s="145">
        <v>0</v>
      </c>
      <c r="P88" s="145">
        <v>0</v>
      </c>
      <c r="Q88" s="145">
        <v>0</v>
      </c>
      <c r="R88" s="146">
        <v>0</v>
      </c>
    </row>
    <row r="89" spans="1:18" x14ac:dyDescent="0.25">
      <c r="A89" s="4"/>
      <c r="B89" s="5" t="s">
        <v>43</v>
      </c>
      <c r="C89" s="125" t="s">
        <v>453</v>
      </c>
      <c r="D89" s="144">
        <v>2.7E-2</v>
      </c>
      <c r="E89" s="144">
        <v>2.46</v>
      </c>
      <c r="F89" s="144">
        <v>4.3999999999999997E-2</v>
      </c>
      <c r="G89" s="144">
        <v>22.5</v>
      </c>
      <c r="H89" s="144">
        <v>0</v>
      </c>
      <c r="I89" s="144">
        <v>4.0000000000000001E-3</v>
      </c>
      <c r="J89" s="144">
        <v>0</v>
      </c>
      <c r="K89" s="144">
        <v>1.4999999999999999E-2</v>
      </c>
      <c r="L89" s="144">
        <v>3.4000000000000002E-2</v>
      </c>
      <c r="M89" s="144">
        <v>0.81599999999999995</v>
      </c>
      <c r="N89" s="145">
        <v>0</v>
      </c>
      <c r="O89" s="145">
        <v>1.7000000000000001E-2</v>
      </c>
      <c r="P89" s="145">
        <v>0</v>
      </c>
      <c r="Q89" s="145">
        <v>1.02</v>
      </c>
      <c r="R89" s="146">
        <v>7.0000000000000001E-3</v>
      </c>
    </row>
    <row r="90" spans="1:18" ht="15" x14ac:dyDescent="0.25">
      <c r="A90" s="21" t="s">
        <v>139</v>
      </c>
      <c r="B90" s="465" t="s">
        <v>140</v>
      </c>
      <c r="C90" s="22" t="s">
        <v>45</v>
      </c>
      <c r="D90" s="148">
        <f t="shared" ref="D90:R90" si="17">SUM(D91:D94)</f>
        <v>4.21</v>
      </c>
      <c r="E90" s="148">
        <f t="shared" si="17"/>
        <v>4.6100000000000003</v>
      </c>
      <c r="F90" s="148">
        <f t="shared" si="17"/>
        <v>17.07</v>
      </c>
      <c r="G90" s="148">
        <f t="shared" si="17"/>
        <v>125.56</v>
      </c>
      <c r="H90" s="148">
        <f t="shared" si="17"/>
        <v>1.2E-2</v>
      </c>
      <c r="I90" s="148">
        <f t="shared" si="17"/>
        <v>0.151</v>
      </c>
      <c r="J90" s="148">
        <f t="shared" si="17"/>
        <v>0</v>
      </c>
      <c r="K90" s="148">
        <f t="shared" si="17"/>
        <v>2.7E-2</v>
      </c>
      <c r="L90" s="148">
        <f t="shared" si="17"/>
        <v>7.0000000000000001E-3</v>
      </c>
      <c r="M90" s="148">
        <f t="shared" si="17"/>
        <v>32.504000000000005</v>
      </c>
      <c r="N90" s="148">
        <f t="shared" si="17"/>
        <v>1.0999999999999999E-2</v>
      </c>
      <c r="O90" s="148">
        <f t="shared" si="17"/>
        <v>26.545000000000002</v>
      </c>
      <c r="P90" s="148">
        <f t="shared" si="17"/>
        <v>2E-3</v>
      </c>
      <c r="Q90" s="148">
        <f t="shared" si="17"/>
        <v>124.53999999999999</v>
      </c>
      <c r="R90" s="149">
        <f t="shared" si="17"/>
        <v>0.76100000000000001</v>
      </c>
    </row>
    <row r="91" spans="1:18" ht="15" x14ac:dyDescent="0.25">
      <c r="A91" s="21"/>
      <c r="B91" s="5" t="s">
        <v>32</v>
      </c>
      <c r="C91" s="419" t="s">
        <v>141</v>
      </c>
      <c r="D91" s="147">
        <v>0</v>
      </c>
      <c r="E91" s="147">
        <v>0</v>
      </c>
      <c r="F91" s="147">
        <v>0</v>
      </c>
      <c r="G91" s="147">
        <v>0</v>
      </c>
      <c r="H91" s="147">
        <v>0</v>
      </c>
      <c r="I91" s="147">
        <v>0</v>
      </c>
      <c r="J91" s="147">
        <v>0</v>
      </c>
      <c r="K91" s="147">
        <v>0</v>
      </c>
      <c r="L91" s="147">
        <v>0</v>
      </c>
      <c r="M91" s="147">
        <v>0</v>
      </c>
      <c r="N91" s="151">
        <v>0</v>
      </c>
      <c r="O91" s="151">
        <v>0</v>
      </c>
      <c r="P91" s="151">
        <v>0</v>
      </c>
      <c r="Q91" s="151">
        <v>0</v>
      </c>
      <c r="R91" s="152">
        <v>0</v>
      </c>
    </row>
    <row r="92" spans="1:18" ht="15" x14ac:dyDescent="0.25">
      <c r="A92" s="21"/>
      <c r="B92" s="5" t="s">
        <v>142</v>
      </c>
      <c r="C92" s="419" t="s">
        <v>143</v>
      </c>
      <c r="D92" s="147">
        <v>0.54</v>
      </c>
      <c r="E92" s="147">
        <v>0.33</v>
      </c>
      <c r="F92" s="147">
        <v>0.23</v>
      </c>
      <c r="G92" s="147">
        <v>6.42</v>
      </c>
      <c r="H92" s="147">
        <v>0</v>
      </c>
      <c r="I92" s="147">
        <v>4.0000000000000001E-3</v>
      </c>
      <c r="J92" s="147">
        <v>0</v>
      </c>
      <c r="K92" s="147">
        <v>0</v>
      </c>
      <c r="L92" s="147">
        <v>7.0000000000000001E-3</v>
      </c>
      <c r="M92" s="147">
        <v>2.84</v>
      </c>
      <c r="N92" s="151">
        <v>0</v>
      </c>
      <c r="O92" s="151">
        <v>9.4350000000000005</v>
      </c>
      <c r="P92" s="151">
        <v>0</v>
      </c>
      <c r="Q92" s="151">
        <v>14.54</v>
      </c>
      <c r="R92" s="152">
        <v>0.48799999999999999</v>
      </c>
    </row>
    <row r="93" spans="1:18" ht="30" x14ac:dyDescent="0.25">
      <c r="A93" s="21"/>
      <c r="B93" s="5" t="s">
        <v>75</v>
      </c>
      <c r="C93" s="419" t="s">
        <v>144</v>
      </c>
      <c r="D93" s="147">
        <v>3.67</v>
      </c>
      <c r="E93" s="147">
        <v>4.28</v>
      </c>
      <c r="F93" s="147">
        <v>5.74</v>
      </c>
      <c r="G93" s="147">
        <v>77</v>
      </c>
      <c r="H93" s="147">
        <v>1.2E-2</v>
      </c>
      <c r="I93" s="147">
        <v>0.14699999999999999</v>
      </c>
      <c r="J93" s="147">
        <v>0</v>
      </c>
      <c r="K93" s="147">
        <v>2.7E-2</v>
      </c>
      <c r="L93" s="147">
        <v>0</v>
      </c>
      <c r="M93" s="147">
        <v>29.33</v>
      </c>
      <c r="N93" s="151">
        <v>1.0999999999999999E-2</v>
      </c>
      <c r="O93" s="151">
        <v>17.11</v>
      </c>
      <c r="P93" s="151">
        <v>2E-3</v>
      </c>
      <c r="Q93" s="151">
        <v>110</v>
      </c>
      <c r="R93" s="152">
        <v>0.24</v>
      </c>
    </row>
    <row r="94" spans="1:18" ht="15" x14ac:dyDescent="0.25">
      <c r="A94" s="148"/>
      <c r="B94" s="5" t="s">
        <v>47</v>
      </c>
      <c r="C94" s="419" t="s">
        <v>77</v>
      </c>
      <c r="D94" s="147">
        <v>0</v>
      </c>
      <c r="E94" s="147">
        <v>0</v>
      </c>
      <c r="F94" s="147">
        <v>11.1</v>
      </c>
      <c r="G94" s="147">
        <v>42.14</v>
      </c>
      <c r="H94" s="147">
        <v>0</v>
      </c>
      <c r="I94" s="147">
        <v>0</v>
      </c>
      <c r="J94" s="147">
        <v>0</v>
      </c>
      <c r="K94" s="147">
        <v>0</v>
      </c>
      <c r="L94" s="147">
        <v>0</v>
      </c>
      <c r="M94" s="147">
        <v>0.33400000000000002</v>
      </c>
      <c r="N94" s="151">
        <v>0</v>
      </c>
      <c r="O94" s="151">
        <v>0</v>
      </c>
      <c r="P94" s="151">
        <v>0</v>
      </c>
      <c r="Q94" s="151">
        <v>0</v>
      </c>
      <c r="R94" s="152">
        <v>3.3000000000000002E-2</v>
      </c>
    </row>
    <row r="95" spans="1:18" ht="15" x14ac:dyDescent="0.25">
      <c r="A95" s="57">
        <v>11</v>
      </c>
      <c r="B95" s="466" t="s">
        <v>385</v>
      </c>
      <c r="C95" s="101">
        <v>30</v>
      </c>
      <c r="D95" s="301">
        <f>SUM(D96)</f>
        <v>1.98</v>
      </c>
      <c r="E95" s="301">
        <f t="shared" ref="E95:R95" si="18">SUM(E96)</f>
        <v>0.36</v>
      </c>
      <c r="F95" s="301">
        <f t="shared" si="18"/>
        <v>10.8</v>
      </c>
      <c r="G95" s="301">
        <f t="shared" si="18"/>
        <v>54.3</v>
      </c>
      <c r="H95" s="301">
        <f t="shared" si="18"/>
        <v>5.3999999999999999E-2</v>
      </c>
      <c r="I95" s="301">
        <f t="shared" si="18"/>
        <v>2.4E-2</v>
      </c>
      <c r="J95" s="301">
        <f t="shared" si="18"/>
        <v>0</v>
      </c>
      <c r="K95" s="302">
        <f t="shared" si="18"/>
        <v>0</v>
      </c>
      <c r="L95" s="302">
        <f t="shared" si="18"/>
        <v>0</v>
      </c>
      <c r="M95" s="302">
        <f t="shared" si="18"/>
        <v>0</v>
      </c>
      <c r="N95" s="302">
        <f t="shared" si="18"/>
        <v>0</v>
      </c>
      <c r="O95" s="302">
        <f t="shared" si="18"/>
        <v>0</v>
      </c>
      <c r="P95" s="302">
        <f t="shared" si="18"/>
        <v>0</v>
      </c>
      <c r="Q95" s="302">
        <f t="shared" si="18"/>
        <v>0</v>
      </c>
      <c r="R95" s="303">
        <f t="shared" si="18"/>
        <v>0</v>
      </c>
    </row>
    <row r="96" spans="1:18" thickBot="1" x14ac:dyDescent="0.3">
      <c r="A96" s="57"/>
      <c r="B96" s="72" t="s">
        <v>386</v>
      </c>
      <c r="C96" s="67" t="s">
        <v>51</v>
      </c>
      <c r="D96" s="304">
        <v>1.98</v>
      </c>
      <c r="E96" s="304">
        <v>0.36</v>
      </c>
      <c r="F96" s="304">
        <v>10.8</v>
      </c>
      <c r="G96" s="304">
        <v>54.3</v>
      </c>
      <c r="H96" s="304">
        <v>5.3999999999999999E-2</v>
      </c>
      <c r="I96" s="304">
        <v>2.4E-2</v>
      </c>
      <c r="J96" s="304">
        <v>0</v>
      </c>
      <c r="K96" s="147">
        <v>0</v>
      </c>
      <c r="L96" s="147">
        <v>0</v>
      </c>
      <c r="M96" s="147">
        <v>0</v>
      </c>
      <c r="N96" s="147">
        <v>0</v>
      </c>
      <c r="O96" s="147">
        <v>0</v>
      </c>
      <c r="P96" s="147">
        <v>0</v>
      </c>
      <c r="Q96" s="147">
        <v>0</v>
      </c>
      <c r="R96" s="152">
        <v>0</v>
      </c>
    </row>
    <row r="97" spans="1:18" ht="18.75" customHeight="1" thickBot="1" x14ac:dyDescent="0.3">
      <c r="A97" s="481" t="s">
        <v>52</v>
      </c>
      <c r="B97" s="482"/>
      <c r="C97" s="483"/>
      <c r="D97" s="25">
        <f>SUM(D73,D79,D85,D90,D95,)</f>
        <v>24.44</v>
      </c>
      <c r="E97" s="25">
        <f t="shared" ref="E97:R97" si="19">SUM(E73,E79,E85,E90,E95,)</f>
        <v>14.157</v>
      </c>
      <c r="F97" s="25">
        <f t="shared" si="19"/>
        <v>78.559999999999988</v>
      </c>
      <c r="G97" s="25">
        <f t="shared" si="19"/>
        <v>537.36</v>
      </c>
      <c r="H97" s="25">
        <f t="shared" si="19"/>
        <v>0.23700000000000002</v>
      </c>
      <c r="I97" s="25">
        <f t="shared" si="19"/>
        <v>0.44500000000000006</v>
      </c>
      <c r="J97" s="25">
        <f t="shared" si="19"/>
        <v>6.5949999999999998</v>
      </c>
      <c r="K97" s="25">
        <f t="shared" si="19"/>
        <v>0.30600000000000005</v>
      </c>
      <c r="L97" s="25">
        <f t="shared" si="19"/>
        <v>1.5329999999999999</v>
      </c>
      <c r="M97" s="25">
        <f t="shared" si="19"/>
        <v>75.26400000000001</v>
      </c>
      <c r="N97" s="25">
        <f t="shared" si="19"/>
        <v>0.11699999999999999</v>
      </c>
      <c r="O97" s="25">
        <f t="shared" si="19"/>
        <v>92.777000000000001</v>
      </c>
      <c r="P97" s="25">
        <f t="shared" si="19"/>
        <v>2.8999999999999998E-2</v>
      </c>
      <c r="Q97" s="25">
        <f t="shared" si="19"/>
        <v>404.17999999999995</v>
      </c>
      <c r="R97" s="26">
        <f t="shared" si="19"/>
        <v>2.637</v>
      </c>
    </row>
    <row r="98" spans="1:18" x14ac:dyDescent="0.25">
      <c r="A98" s="90"/>
      <c r="C98" s="92"/>
      <c r="D98" s="93"/>
      <c r="E98" s="93"/>
      <c r="F98" s="93"/>
      <c r="G98" s="93"/>
      <c r="H98" s="93"/>
      <c r="I98" s="93"/>
      <c r="J98" s="93"/>
      <c r="K98" s="93"/>
      <c r="L98" s="93"/>
      <c r="M98" s="93"/>
      <c r="N98" s="93"/>
      <c r="O98" s="93"/>
      <c r="P98" s="93"/>
      <c r="Q98" s="93"/>
      <c r="R98" s="93"/>
    </row>
    <row r="99" spans="1:18" x14ac:dyDescent="0.25">
      <c r="A99" s="90"/>
      <c r="C99" s="92"/>
      <c r="D99" s="93"/>
      <c r="E99" s="93"/>
      <c r="F99" s="93"/>
      <c r="G99" s="93"/>
      <c r="H99" s="93"/>
      <c r="I99" s="93"/>
      <c r="J99" s="93"/>
      <c r="K99" s="93"/>
      <c r="L99" s="93"/>
      <c r="M99" s="93"/>
      <c r="N99" s="93"/>
      <c r="O99" s="93"/>
      <c r="P99" s="93"/>
      <c r="Q99" s="93"/>
      <c r="R99" s="93"/>
    </row>
    <row r="100" spans="1:18" ht="170.25" customHeight="1" x14ac:dyDescent="0.25">
      <c r="A100" s="90"/>
      <c r="C100" s="92"/>
      <c r="D100" s="93"/>
      <c r="E100" s="93"/>
      <c r="F100" s="93"/>
      <c r="G100" s="93"/>
      <c r="H100" s="93"/>
      <c r="I100" s="93"/>
      <c r="J100" s="93"/>
      <c r="K100" s="93"/>
      <c r="L100" s="93"/>
      <c r="M100" s="93"/>
      <c r="N100" s="93"/>
      <c r="O100" s="93"/>
      <c r="P100" s="93"/>
      <c r="Q100" s="93"/>
      <c r="R100" s="93"/>
    </row>
    <row r="101" spans="1:18" ht="16.5" thickBot="1" x14ac:dyDescent="0.3">
      <c r="A101" s="503" t="s">
        <v>209</v>
      </c>
      <c r="B101" s="503"/>
      <c r="C101" s="503"/>
      <c r="D101" s="503"/>
      <c r="E101" s="503"/>
      <c r="F101" s="503"/>
      <c r="G101" s="503"/>
      <c r="H101" s="503"/>
      <c r="I101" s="503"/>
      <c r="J101" s="503"/>
      <c r="K101" s="503"/>
      <c r="L101" s="503"/>
      <c r="M101" s="503"/>
      <c r="N101" s="503"/>
      <c r="O101" s="503"/>
      <c r="P101" s="503"/>
      <c r="Q101" s="503"/>
      <c r="R101" s="503"/>
    </row>
    <row r="102" spans="1:18" x14ac:dyDescent="0.25">
      <c r="A102" s="532" t="s">
        <v>1</v>
      </c>
      <c r="B102" s="534" t="s">
        <v>2</v>
      </c>
      <c r="C102" s="522" t="s">
        <v>3</v>
      </c>
      <c r="D102" s="513" t="s">
        <v>4</v>
      </c>
      <c r="E102" s="514"/>
      <c r="F102" s="515"/>
      <c r="G102" s="511" t="s">
        <v>5</v>
      </c>
      <c r="H102" s="513" t="s">
        <v>6</v>
      </c>
      <c r="I102" s="514"/>
      <c r="J102" s="514"/>
      <c r="K102" s="514"/>
      <c r="L102" s="515"/>
      <c r="M102" s="513" t="s">
        <v>7</v>
      </c>
      <c r="N102" s="514"/>
      <c r="O102" s="514"/>
      <c r="P102" s="514"/>
      <c r="Q102" s="514"/>
      <c r="R102" s="524"/>
    </row>
    <row r="103" spans="1:18" ht="32.25" thickBot="1" x14ac:dyDescent="0.3">
      <c r="A103" s="533"/>
      <c r="B103" s="535"/>
      <c r="C103" s="523"/>
      <c r="D103" s="138" t="s">
        <v>8</v>
      </c>
      <c r="E103" s="138" t="s">
        <v>9</v>
      </c>
      <c r="F103" s="138" t="s">
        <v>10</v>
      </c>
      <c r="G103" s="536"/>
      <c r="H103" s="138" t="s">
        <v>11</v>
      </c>
      <c r="I103" s="138" t="s">
        <v>12</v>
      </c>
      <c r="J103" s="138" t="s">
        <v>13</v>
      </c>
      <c r="K103" s="138" t="s">
        <v>14</v>
      </c>
      <c r="L103" s="138" t="s">
        <v>15</v>
      </c>
      <c r="M103" s="138" t="s">
        <v>16</v>
      </c>
      <c r="N103" s="139" t="s">
        <v>17</v>
      </c>
      <c r="O103" s="139" t="s">
        <v>18</v>
      </c>
      <c r="P103" s="139" t="s">
        <v>19</v>
      </c>
      <c r="Q103" s="139" t="s">
        <v>20</v>
      </c>
      <c r="R103" s="140" t="s">
        <v>21</v>
      </c>
    </row>
    <row r="104" spans="1:18" ht="42.75" x14ac:dyDescent="0.25">
      <c r="A104" s="406">
        <v>20</v>
      </c>
      <c r="B104" s="475" t="s">
        <v>400</v>
      </c>
      <c r="C104" s="219" t="s">
        <v>22</v>
      </c>
      <c r="D104" s="219">
        <f>SUM(D105:D108)</f>
        <v>2.44</v>
      </c>
      <c r="E104" s="219">
        <f t="shared" ref="E104:R104" si="20">SUM(E105:E108)</f>
        <v>4.22</v>
      </c>
      <c r="F104" s="219">
        <f t="shared" si="20"/>
        <v>10.91</v>
      </c>
      <c r="G104" s="219">
        <f t="shared" si="20"/>
        <v>89.41</v>
      </c>
      <c r="H104" s="219">
        <f t="shared" si="20"/>
        <v>3.4000000000000002E-2</v>
      </c>
      <c r="I104" s="219">
        <f t="shared" si="20"/>
        <v>2.1999999999999999E-2</v>
      </c>
      <c r="J104" s="219">
        <f t="shared" si="20"/>
        <v>13.007999999999999</v>
      </c>
      <c r="K104" s="219">
        <f t="shared" si="20"/>
        <v>6.4000000000000001E-2</v>
      </c>
      <c r="L104" s="219">
        <f t="shared" si="20"/>
        <v>0.7430000000000001</v>
      </c>
      <c r="M104" s="219">
        <f t="shared" si="20"/>
        <v>9.84</v>
      </c>
      <c r="N104" s="219">
        <f t="shared" si="20"/>
        <v>1E-3</v>
      </c>
      <c r="O104" s="219">
        <f t="shared" si="20"/>
        <v>1.4</v>
      </c>
      <c r="P104" s="219">
        <f t="shared" si="20"/>
        <v>0</v>
      </c>
      <c r="Q104" s="219">
        <f t="shared" si="20"/>
        <v>18.329999999999998</v>
      </c>
      <c r="R104" s="436">
        <f t="shared" si="20"/>
        <v>0.51200000000000001</v>
      </c>
    </row>
    <row r="105" spans="1:18" x14ac:dyDescent="0.25">
      <c r="A105" s="48"/>
      <c r="B105" s="5" t="s">
        <v>189</v>
      </c>
      <c r="C105" s="71" t="s">
        <v>399</v>
      </c>
      <c r="D105" s="408">
        <v>0.14000000000000001</v>
      </c>
      <c r="E105" s="408">
        <v>0.02</v>
      </c>
      <c r="F105" s="408">
        <v>0.83</v>
      </c>
      <c r="G105" s="408">
        <v>4.13</v>
      </c>
      <c r="H105" s="51">
        <v>5.0000000000000001E-3</v>
      </c>
      <c r="I105" s="51">
        <v>3.0000000000000001E-3</v>
      </c>
      <c r="J105" s="408">
        <v>1.008</v>
      </c>
      <c r="K105" s="51">
        <v>0</v>
      </c>
      <c r="L105" s="51">
        <v>0.02</v>
      </c>
      <c r="M105" s="341">
        <v>3.12</v>
      </c>
      <c r="N105" s="341">
        <v>0</v>
      </c>
      <c r="O105" s="341">
        <v>1.4</v>
      </c>
      <c r="P105" s="341">
        <v>0</v>
      </c>
      <c r="Q105" s="341">
        <v>5.85</v>
      </c>
      <c r="R105" s="342">
        <v>0.08</v>
      </c>
    </row>
    <row r="106" spans="1:18" x14ac:dyDescent="0.25">
      <c r="A106" s="48"/>
      <c r="B106" s="5" t="s">
        <v>163</v>
      </c>
      <c r="C106" s="71" t="s">
        <v>164</v>
      </c>
      <c r="D106" s="408">
        <v>0</v>
      </c>
      <c r="E106" s="408">
        <v>4.2</v>
      </c>
      <c r="F106" s="408">
        <v>0</v>
      </c>
      <c r="G106" s="408">
        <v>37.76</v>
      </c>
      <c r="H106" s="408">
        <v>0</v>
      </c>
      <c r="I106" s="408">
        <v>0</v>
      </c>
      <c r="J106" s="408">
        <v>0</v>
      </c>
      <c r="K106" s="408">
        <v>0</v>
      </c>
      <c r="L106" s="408">
        <v>0.38700000000000001</v>
      </c>
      <c r="M106" s="408">
        <v>0</v>
      </c>
      <c r="N106" s="408">
        <v>0</v>
      </c>
      <c r="O106" s="408">
        <v>0</v>
      </c>
      <c r="P106" s="408">
        <v>0</v>
      </c>
      <c r="Q106" s="408">
        <v>0</v>
      </c>
      <c r="R106" s="297">
        <v>0</v>
      </c>
    </row>
    <row r="107" spans="1:18" x14ac:dyDescent="0.25">
      <c r="A107" s="48"/>
      <c r="B107" s="5" t="s">
        <v>97</v>
      </c>
      <c r="C107" s="71" t="s">
        <v>165</v>
      </c>
      <c r="D107" s="408">
        <v>0</v>
      </c>
      <c r="E107" s="408">
        <v>0</v>
      </c>
      <c r="F107" s="408">
        <v>0</v>
      </c>
      <c r="G107" s="408">
        <v>0</v>
      </c>
      <c r="H107" s="408">
        <v>0</v>
      </c>
      <c r="I107" s="408">
        <v>0</v>
      </c>
      <c r="J107" s="408">
        <v>0</v>
      </c>
      <c r="K107" s="408">
        <v>0</v>
      </c>
      <c r="L107" s="408">
        <v>0</v>
      </c>
      <c r="M107" s="408">
        <v>0</v>
      </c>
      <c r="N107" s="408">
        <v>0</v>
      </c>
      <c r="O107" s="408">
        <v>0</v>
      </c>
      <c r="P107" s="408">
        <v>0</v>
      </c>
      <c r="Q107" s="408">
        <v>0</v>
      </c>
      <c r="R107" s="297">
        <v>0</v>
      </c>
    </row>
    <row r="108" spans="1:18" x14ac:dyDescent="0.25">
      <c r="A108" s="48"/>
      <c r="B108" s="5" t="s">
        <v>398</v>
      </c>
      <c r="C108" s="71" t="s">
        <v>397</v>
      </c>
      <c r="D108" s="408">
        <v>2.2999999999999998</v>
      </c>
      <c r="E108" s="408">
        <v>0</v>
      </c>
      <c r="F108" s="408">
        <v>10.08</v>
      </c>
      <c r="G108" s="408">
        <v>47.52</v>
      </c>
      <c r="H108" s="51">
        <v>2.9000000000000001E-2</v>
      </c>
      <c r="I108" s="51">
        <v>1.9E-2</v>
      </c>
      <c r="J108" s="408">
        <v>12</v>
      </c>
      <c r="K108" s="51">
        <v>6.4000000000000001E-2</v>
      </c>
      <c r="L108" s="51">
        <v>0.33600000000000002</v>
      </c>
      <c r="M108" s="341">
        <v>6.72</v>
      </c>
      <c r="N108" s="341">
        <v>1E-3</v>
      </c>
      <c r="O108" s="341">
        <v>0</v>
      </c>
      <c r="P108" s="341">
        <v>0</v>
      </c>
      <c r="Q108" s="341">
        <v>12.48</v>
      </c>
      <c r="R108" s="342">
        <v>0.432</v>
      </c>
    </row>
    <row r="109" spans="1:18" ht="29.25" x14ac:dyDescent="0.25">
      <c r="A109" s="4">
        <v>308</v>
      </c>
      <c r="B109" s="444" t="s">
        <v>507</v>
      </c>
      <c r="C109" s="20">
        <v>90</v>
      </c>
      <c r="D109" s="105">
        <f t="shared" ref="D109:R109" si="21">SUM(D110:D113)</f>
        <v>13.41</v>
      </c>
      <c r="E109" s="105">
        <f t="shared" si="21"/>
        <v>12.38</v>
      </c>
      <c r="F109" s="105">
        <f t="shared" si="21"/>
        <v>8.15</v>
      </c>
      <c r="G109" s="105">
        <f t="shared" si="21"/>
        <v>197.63</v>
      </c>
      <c r="H109" s="105">
        <f t="shared" si="21"/>
        <v>7.2999999999999995E-2</v>
      </c>
      <c r="I109" s="105">
        <f t="shared" si="21"/>
        <v>0.109</v>
      </c>
      <c r="J109" s="105">
        <f t="shared" si="21"/>
        <v>1.1950000000000001</v>
      </c>
      <c r="K109" s="105">
        <f t="shared" si="21"/>
        <v>4.8000000000000001E-2</v>
      </c>
      <c r="L109" s="105">
        <f t="shared" si="21"/>
        <v>0.55100000000000005</v>
      </c>
      <c r="M109" s="105">
        <f t="shared" si="21"/>
        <v>14.5</v>
      </c>
      <c r="N109" s="105">
        <f t="shared" si="21"/>
        <v>4.0000000000000001E-3</v>
      </c>
      <c r="O109" s="105">
        <f t="shared" si="21"/>
        <v>17.48</v>
      </c>
      <c r="P109" s="105">
        <f t="shared" si="21"/>
        <v>9.9999999999999985E-3</v>
      </c>
      <c r="Q109" s="105">
        <f t="shared" si="21"/>
        <v>124.18</v>
      </c>
      <c r="R109" s="106">
        <f t="shared" si="21"/>
        <v>1.1120000000000001</v>
      </c>
    </row>
    <row r="110" spans="1:18" x14ac:dyDescent="0.25">
      <c r="A110" s="4"/>
      <c r="B110" s="464" t="s">
        <v>32</v>
      </c>
      <c r="C110" s="43" t="s">
        <v>513</v>
      </c>
      <c r="D110" s="14">
        <v>0</v>
      </c>
      <c r="E110" s="14">
        <v>0</v>
      </c>
      <c r="F110" s="14">
        <v>0</v>
      </c>
      <c r="G110" s="14">
        <v>0</v>
      </c>
      <c r="H110" s="14">
        <v>0</v>
      </c>
      <c r="I110" s="14">
        <v>0</v>
      </c>
      <c r="J110" s="14">
        <v>0</v>
      </c>
      <c r="K110" s="14">
        <v>0</v>
      </c>
      <c r="L110" s="14">
        <v>0</v>
      </c>
      <c r="M110" s="14">
        <v>0</v>
      </c>
      <c r="N110" s="14">
        <v>0</v>
      </c>
      <c r="O110" s="14">
        <v>0</v>
      </c>
      <c r="P110" s="14">
        <v>0</v>
      </c>
      <c r="Q110" s="14">
        <v>0</v>
      </c>
      <c r="R110" s="14">
        <v>0</v>
      </c>
    </row>
    <row r="111" spans="1:18" x14ac:dyDescent="0.25">
      <c r="A111" s="4"/>
      <c r="B111" s="464" t="s">
        <v>31</v>
      </c>
      <c r="C111" s="43" t="s">
        <v>512</v>
      </c>
      <c r="D111" s="37">
        <v>12.08</v>
      </c>
      <c r="E111" s="37">
        <v>12.21</v>
      </c>
      <c r="F111" s="37">
        <v>0</v>
      </c>
      <c r="G111" s="37">
        <v>157.97</v>
      </c>
      <c r="H111" s="14">
        <v>4.5999999999999999E-2</v>
      </c>
      <c r="I111" s="14">
        <v>9.9000000000000005E-2</v>
      </c>
      <c r="J111" s="37">
        <v>1.1950000000000001</v>
      </c>
      <c r="K111" s="14">
        <v>4.8000000000000001E-2</v>
      </c>
      <c r="L111" s="14">
        <v>0.33200000000000002</v>
      </c>
      <c r="M111" s="14">
        <v>10.62</v>
      </c>
      <c r="N111" s="69">
        <v>4.0000000000000001E-3</v>
      </c>
      <c r="O111" s="69">
        <v>11.91</v>
      </c>
      <c r="P111" s="69">
        <v>8.9999999999999993E-3</v>
      </c>
      <c r="Q111" s="69">
        <v>109.5</v>
      </c>
      <c r="R111" s="15">
        <v>0.77400000000000002</v>
      </c>
    </row>
    <row r="112" spans="1:18" ht="30" x14ac:dyDescent="0.25">
      <c r="A112" s="4"/>
      <c r="B112" s="464" t="s">
        <v>155</v>
      </c>
      <c r="C112" s="43" t="s">
        <v>511</v>
      </c>
      <c r="D112" s="37">
        <v>1.33</v>
      </c>
      <c r="E112" s="37">
        <v>0.17</v>
      </c>
      <c r="F112" s="37">
        <v>8.15</v>
      </c>
      <c r="G112" s="37">
        <v>39.659999999999997</v>
      </c>
      <c r="H112" s="14">
        <v>2.7E-2</v>
      </c>
      <c r="I112" s="14">
        <v>0.01</v>
      </c>
      <c r="J112" s="37">
        <v>0</v>
      </c>
      <c r="K112" s="14">
        <v>0</v>
      </c>
      <c r="L112" s="14">
        <v>0.219</v>
      </c>
      <c r="M112" s="14">
        <v>3.88</v>
      </c>
      <c r="N112" s="69">
        <v>0</v>
      </c>
      <c r="O112" s="69">
        <v>5.57</v>
      </c>
      <c r="P112" s="69">
        <v>1E-3</v>
      </c>
      <c r="Q112" s="69">
        <v>14.68</v>
      </c>
      <c r="R112" s="15">
        <v>0.33800000000000002</v>
      </c>
    </row>
    <row r="113" spans="1:18" x14ac:dyDescent="0.25">
      <c r="A113" s="4"/>
      <c r="B113" s="67" t="s">
        <v>35</v>
      </c>
      <c r="C113" s="419" t="s">
        <v>472</v>
      </c>
      <c r="D113" s="5">
        <v>0</v>
      </c>
      <c r="E113" s="5">
        <v>0</v>
      </c>
      <c r="F113" s="5">
        <v>0</v>
      </c>
      <c r="G113" s="5">
        <v>0</v>
      </c>
      <c r="H113" s="14">
        <v>0</v>
      </c>
      <c r="I113" s="14">
        <v>0</v>
      </c>
      <c r="J113" s="14">
        <v>0</v>
      </c>
      <c r="K113" s="14">
        <v>0</v>
      </c>
      <c r="L113" s="14">
        <v>0</v>
      </c>
      <c r="M113" s="14">
        <v>0</v>
      </c>
      <c r="N113" s="69">
        <v>0</v>
      </c>
      <c r="O113" s="69">
        <v>0</v>
      </c>
      <c r="P113" s="69">
        <v>0</v>
      </c>
      <c r="Q113" s="69">
        <v>0</v>
      </c>
      <c r="R113" s="15">
        <v>0</v>
      </c>
    </row>
    <row r="114" spans="1:18" ht="28.5" x14ac:dyDescent="0.25">
      <c r="A114" s="57">
        <v>204</v>
      </c>
      <c r="B114" s="466" t="s">
        <v>125</v>
      </c>
      <c r="C114" s="101">
        <v>150</v>
      </c>
      <c r="D114" s="102">
        <f>SUM(D115:D118)</f>
        <v>3.0659999999999998</v>
      </c>
      <c r="E114" s="102">
        <f t="shared" ref="E114:R114" si="22">SUM(E115:E118)</f>
        <v>4.2530000000000001</v>
      </c>
      <c r="F114" s="102">
        <f t="shared" si="22"/>
        <v>16.168000000000003</v>
      </c>
      <c r="G114" s="102">
        <f t="shared" si="22"/>
        <v>116.80000000000001</v>
      </c>
      <c r="H114" s="102">
        <f t="shared" si="22"/>
        <v>0</v>
      </c>
      <c r="I114" s="102">
        <f t="shared" si="22"/>
        <v>6.0000000000000001E-3</v>
      </c>
      <c r="J114" s="102">
        <f t="shared" si="22"/>
        <v>0</v>
      </c>
      <c r="K114" s="102">
        <f t="shared" si="22"/>
        <v>2.3E-2</v>
      </c>
      <c r="L114" s="102">
        <f t="shared" si="22"/>
        <v>5.1999999999999998E-2</v>
      </c>
      <c r="M114" s="102">
        <f t="shared" si="22"/>
        <v>1.248</v>
      </c>
      <c r="N114" s="102">
        <f t="shared" si="22"/>
        <v>0</v>
      </c>
      <c r="O114" s="102">
        <f t="shared" si="22"/>
        <v>2.5999999999999999E-2</v>
      </c>
      <c r="P114" s="102">
        <f t="shared" si="22"/>
        <v>0</v>
      </c>
      <c r="Q114" s="102">
        <f t="shared" si="22"/>
        <v>1.56</v>
      </c>
      <c r="R114" s="103">
        <f t="shared" si="22"/>
        <v>0.01</v>
      </c>
    </row>
    <row r="115" spans="1:18" ht="15" x14ac:dyDescent="0.25">
      <c r="A115" s="104"/>
      <c r="B115" s="72" t="s">
        <v>43</v>
      </c>
      <c r="C115" s="67" t="s">
        <v>473</v>
      </c>
      <c r="D115" s="72">
        <v>4.2000000000000003E-2</v>
      </c>
      <c r="E115" s="72">
        <v>3.77</v>
      </c>
      <c r="F115" s="72">
        <v>6.8000000000000005E-2</v>
      </c>
      <c r="G115" s="72">
        <v>34.4</v>
      </c>
      <c r="H115" s="72">
        <v>0</v>
      </c>
      <c r="I115" s="72">
        <v>6.0000000000000001E-3</v>
      </c>
      <c r="J115" s="72">
        <v>0</v>
      </c>
      <c r="K115" s="72">
        <v>2.3E-2</v>
      </c>
      <c r="L115" s="72">
        <v>5.1999999999999998E-2</v>
      </c>
      <c r="M115" s="72">
        <v>1.248</v>
      </c>
      <c r="N115" s="88">
        <v>0</v>
      </c>
      <c r="O115" s="88">
        <v>2.5999999999999999E-2</v>
      </c>
      <c r="P115" s="88">
        <v>0</v>
      </c>
      <c r="Q115" s="88">
        <v>1.56</v>
      </c>
      <c r="R115" s="89">
        <v>0.01</v>
      </c>
    </row>
    <row r="116" spans="1:18" ht="15" x14ac:dyDescent="0.25">
      <c r="A116" s="57"/>
      <c r="B116" s="72" t="s">
        <v>32</v>
      </c>
      <c r="C116" s="67" t="s">
        <v>474</v>
      </c>
      <c r="D116" s="72">
        <v>0</v>
      </c>
      <c r="E116" s="72">
        <v>0</v>
      </c>
      <c r="F116" s="72">
        <v>0</v>
      </c>
      <c r="G116" s="72">
        <v>0</v>
      </c>
      <c r="H116" s="72">
        <v>0</v>
      </c>
      <c r="I116" s="72">
        <v>0</v>
      </c>
      <c r="J116" s="72">
        <v>0</v>
      </c>
      <c r="K116" s="72">
        <v>0</v>
      </c>
      <c r="L116" s="72">
        <v>0</v>
      </c>
      <c r="M116" s="72">
        <v>0</v>
      </c>
      <c r="N116" s="88">
        <v>0</v>
      </c>
      <c r="O116" s="88">
        <v>0</v>
      </c>
      <c r="P116" s="88">
        <v>0</v>
      </c>
      <c r="Q116" s="88">
        <v>0</v>
      </c>
      <c r="R116" s="89">
        <v>0</v>
      </c>
    </row>
    <row r="117" spans="1:18" ht="15" x14ac:dyDescent="0.25">
      <c r="A117" s="57"/>
      <c r="B117" s="72" t="s">
        <v>35</v>
      </c>
      <c r="C117" s="67" t="s">
        <v>475</v>
      </c>
      <c r="D117" s="72">
        <v>0</v>
      </c>
      <c r="E117" s="72">
        <v>0</v>
      </c>
      <c r="F117" s="72">
        <v>0</v>
      </c>
      <c r="G117" s="72">
        <v>0</v>
      </c>
      <c r="H117" s="72">
        <v>0</v>
      </c>
      <c r="I117" s="72">
        <v>0</v>
      </c>
      <c r="J117" s="72">
        <v>0</v>
      </c>
      <c r="K117" s="72">
        <v>0</v>
      </c>
      <c r="L117" s="72">
        <v>0</v>
      </c>
      <c r="M117" s="72">
        <v>0</v>
      </c>
      <c r="N117" s="88">
        <v>0</v>
      </c>
      <c r="O117" s="88">
        <v>0</v>
      </c>
      <c r="P117" s="88">
        <v>0</v>
      </c>
      <c r="Q117" s="88">
        <v>0</v>
      </c>
      <c r="R117" s="89">
        <v>0</v>
      </c>
    </row>
    <row r="118" spans="1:18" ht="30" x14ac:dyDescent="0.25">
      <c r="A118" s="104"/>
      <c r="B118" s="72" t="s">
        <v>129</v>
      </c>
      <c r="C118" s="67" t="s">
        <v>466</v>
      </c>
      <c r="D118" s="72">
        <v>3.024</v>
      </c>
      <c r="E118" s="72">
        <v>0.48299999999999998</v>
      </c>
      <c r="F118" s="72">
        <v>16.100000000000001</v>
      </c>
      <c r="G118" s="72">
        <v>82.4</v>
      </c>
      <c r="H118" s="72">
        <v>0</v>
      </c>
      <c r="I118" s="72">
        <v>0</v>
      </c>
      <c r="J118" s="72">
        <v>0</v>
      </c>
      <c r="K118" s="72">
        <v>0</v>
      </c>
      <c r="L118" s="72">
        <v>0</v>
      </c>
      <c r="M118" s="72">
        <v>0</v>
      </c>
      <c r="N118" s="88">
        <v>0</v>
      </c>
      <c r="O118" s="88">
        <v>0</v>
      </c>
      <c r="P118" s="88">
        <v>0</v>
      </c>
      <c r="Q118" s="88">
        <v>0</v>
      </c>
      <c r="R118" s="89">
        <v>0</v>
      </c>
    </row>
    <row r="119" spans="1:18" ht="15" x14ac:dyDescent="0.25">
      <c r="A119" s="57">
        <v>494</v>
      </c>
      <c r="B119" s="466" t="s">
        <v>403</v>
      </c>
      <c r="C119" s="101">
        <v>200</v>
      </c>
      <c r="D119" s="302">
        <f t="shared" ref="D119:R119" si="23">SUM(D120:D123)</f>
        <v>0.36</v>
      </c>
      <c r="E119" s="302">
        <f t="shared" si="23"/>
        <v>0.21099999999999999</v>
      </c>
      <c r="F119" s="302">
        <f t="shared" si="23"/>
        <v>18.61</v>
      </c>
      <c r="G119" s="302">
        <f t="shared" si="23"/>
        <v>79.25</v>
      </c>
      <c r="H119" s="302">
        <f t="shared" si="23"/>
        <v>1.3000000000000001E-2</v>
      </c>
      <c r="I119" s="302">
        <f t="shared" si="23"/>
        <v>1.8000000000000002E-2</v>
      </c>
      <c r="J119" s="302">
        <f t="shared" si="23"/>
        <v>66.099999999999994</v>
      </c>
      <c r="K119" s="302">
        <f t="shared" si="23"/>
        <v>0</v>
      </c>
      <c r="L119" s="302">
        <f t="shared" si="23"/>
        <v>1.4E-2</v>
      </c>
      <c r="M119" s="302">
        <f t="shared" si="23"/>
        <v>9.82</v>
      </c>
      <c r="N119" s="302">
        <f t="shared" si="23"/>
        <v>0</v>
      </c>
      <c r="O119" s="302">
        <f t="shared" si="23"/>
        <v>5.24</v>
      </c>
      <c r="P119" s="302">
        <f t="shared" si="23"/>
        <v>0</v>
      </c>
      <c r="Q119" s="302">
        <f t="shared" si="23"/>
        <v>9.7800000000000011</v>
      </c>
      <c r="R119" s="303">
        <f t="shared" si="23"/>
        <v>0.92500000000000004</v>
      </c>
    </row>
    <row r="120" spans="1:18" ht="15" x14ac:dyDescent="0.25">
      <c r="A120" s="104"/>
      <c r="B120" s="72" t="s">
        <v>106</v>
      </c>
      <c r="C120" s="67" t="s">
        <v>404</v>
      </c>
      <c r="D120" s="298">
        <v>0</v>
      </c>
      <c r="E120" s="298">
        <v>0</v>
      </c>
      <c r="F120" s="298">
        <v>0</v>
      </c>
      <c r="G120" s="298">
        <v>0</v>
      </c>
      <c r="H120" s="298">
        <v>0</v>
      </c>
      <c r="I120" s="298">
        <v>0</v>
      </c>
      <c r="J120" s="298">
        <v>0</v>
      </c>
      <c r="K120" s="298">
        <v>0</v>
      </c>
      <c r="L120" s="298">
        <v>0</v>
      </c>
      <c r="M120" s="298">
        <v>0</v>
      </c>
      <c r="N120" s="298">
        <v>0</v>
      </c>
      <c r="O120" s="298">
        <v>0</v>
      </c>
      <c r="P120" s="298">
        <v>0</v>
      </c>
      <c r="Q120" s="298">
        <v>0</v>
      </c>
      <c r="R120" s="300">
        <v>0</v>
      </c>
    </row>
    <row r="121" spans="1:18" ht="15" x14ac:dyDescent="0.25">
      <c r="A121" s="104"/>
      <c r="B121" s="72" t="s">
        <v>69</v>
      </c>
      <c r="C121" s="67" t="s">
        <v>72</v>
      </c>
      <c r="D121" s="298">
        <v>0</v>
      </c>
      <c r="E121" s="298">
        <v>0</v>
      </c>
      <c r="F121" s="298">
        <v>14.97</v>
      </c>
      <c r="G121" s="298">
        <v>59.85</v>
      </c>
      <c r="H121" s="298">
        <v>0</v>
      </c>
      <c r="I121" s="298">
        <v>0</v>
      </c>
      <c r="J121" s="298">
        <v>0</v>
      </c>
      <c r="K121" s="298">
        <v>0</v>
      </c>
      <c r="L121" s="298">
        <v>0</v>
      </c>
      <c r="M121" s="298">
        <v>0.45</v>
      </c>
      <c r="N121" s="298">
        <v>0</v>
      </c>
      <c r="O121" s="298">
        <v>0</v>
      </c>
      <c r="P121" s="298">
        <v>0</v>
      </c>
      <c r="Q121" s="298">
        <v>0</v>
      </c>
      <c r="R121" s="300">
        <v>4.4999999999999998E-2</v>
      </c>
    </row>
    <row r="122" spans="1:18" ht="15" x14ac:dyDescent="0.25">
      <c r="A122" s="104"/>
      <c r="B122" s="72" t="s">
        <v>405</v>
      </c>
      <c r="C122" s="340" t="s">
        <v>124</v>
      </c>
      <c r="D122" s="298">
        <v>0.2</v>
      </c>
      <c r="E122" s="298">
        <v>5.0999999999999997E-2</v>
      </c>
      <c r="F122" s="298">
        <v>0.04</v>
      </c>
      <c r="G122" s="298">
        <v>1.4</v>
      </c>
      <c r="H122" s="298">
        <v>1E-3</v>
      </c>
      <c r="I122" s="298">
        <v>0.01</v>
      </c>
      <c r="J122" s="298">
        <v>0.1</v>
      </c>
      <c r="K122" s="5">
        <v>0</v>
      </c>
      <c r="L122" s="5">
        <v>0</v>
      </c>
      <c r="M122" s="147">
        <v>2.97</v>
      </c>
      <c r="N122" s="151">
        <v>0</v>
      </c>
      <c r="O122" s="86">
        <v>4.4000000000000004</v>
      </c>
      <c r="P122" s="151">
        <v>0</v>
      </c>
      <c r="Q122" s="86">
        <v>8.24</v>
      </c>
      <c r="R122" s="89">
        <v>0</v>
      </c>
    </row>
    <row r="123" spans="1:18" ht="15" x14ac:dyDescent="0.25">
      <c r="A123" s="104"/>
      <c r="B123" s="72" t="s">
        <v>406</v>
      </c>
      <c r="C123" s="340" t="s">
        <v>407</v>
      </c>
      <c r="D123" s="298">
        <v>0.16</v>
      </c>
      <c r="E123" s="298">
        <v>0.16</v>
      </c>
      <c r="F123" s="298">
        <v>3.6</v>
      </c>
      <c r="G123" s="298">
        <v>18</v>
      </c>
      <c r="H123" s="298">
        <v>1.2E-2</v>
      </c>
      <c r="I123" s="298">
        <v>8.0000000000000002E-3</v>
      </c>
      <c r="J123" s="298">
        <v>66</v>
      </c>
      <c r="K123" s="298">
        <v>0</v>
      </c>
      <c r="L123" s="298">
        <v>1.4E-2</v>
      </c>
      <c r="M123" s="298">
        <v>6.4</v>
      </c>
      <c r="N123" s="299">
        <v>0</v>
      </c>
      <c r="O123" s="299">
        <v>0.84</v>
      </c>
      <c r="P123" s="299">
        <v>0</v>
      </c>
      <c r="Q123" s="299">
        <v>1.54</v>
      </c>
      <c r="R123" s="300">
        <v>0.88</v>
      </c>
    </row>
    <row r="124" spans="1:18" ht="15" x14ac:dyDescent="0.25">
      <c r="A124" s="57">
        <v>11</v>
      </c>
      <c r="B124" s="466" t="s">
        <v>385</v>
      </c>
      <c r="C124" s="101">
        <v>30</v>
      </c>
      <c r="D124" s="301">
        <f>SUM(D125)</f>
        <v>1.98</v>
      </c>
      <c r="E124" s="301">
        <f t="shared" ref="E124:R124" si="24">SUM(E125)</f>
        <v>0.36</v>
      </c>
      <c r="F124" s="301">
        <f t="shared" si="24"/>
        <v>10.8</v>
      </c>
      <c r="G124" s="301">
        <f t="shared" si="24"/>
        <v>54.3</v>
      </c>
      <c r="H124" s="301">
        <f t="shared" si="24"/>
        <v>5.3999999999999999E-2</v>
      </c>
      <c r="I124" s="301">
        <f t="shared" si="24"/>
        <v>2.4E-2</v>
      </c>
      <c r="J124" s="301">
        <f t="shared" si="24"/>
        <v>0</v>
      </c>
      <c r="K124" s="302">
        <f t="shared" si="24"/>
        <v>0</v>
      </c>
      <c r="L124" s="302">
        <f t="shared" si="24"/>
        <v>0</v>
      </c>
      <c r="M124" s="302">
        <f t="shared" si="24"/>
        <v>0</v>
      </c>
      <c r="N124" s="302">
        <f t="shared" si="24"/>
        <v>0</v>
      </c>
      <c r="O124" s="302">
        <f t="shared" si="24"/>
        <v>0</v>
      </c>
      <c r="P124" s="302">
        <f t="shared" si="24"/>
        <v>0</v>
      </c>
      <c r="Q124" s="302">
        <f t="shared" si="24"/>
        <v>0</v>
      </c>
      <c r="R124" s="303">
        <f t="shared" si="24"/>
        <v>0</v>
      </c>
    </row>
    <row r="125" spans="1:18" thickBot="1" x14ac:dyDescent="0.3">
      <c r="A125" s="57"/>
      <c r="B125" s="72" t="s">
        <v>386</v>
      </c>
      <c r="C125" s="67" t="s">
        <v>51</v>
      </c>
      <c r="D125" s="304">
        <v>1.98</v>
      </c>
      <c r="E125" s="304">
        <v>0.36</v>
      </c>
      <c r="F125" s="304">
        <v>10.8</v>
      </c>
      <c r="G125" s="304">
        <v>54.3</v>
      </c>
      <c r="H125" s="304">
        <v>5.3999999999999999E-2</v>
      </c>
      <c r="I125" s="304">
        <v>2.4E-2</v>
      </c>
      <c r="J125" s="304">
        <v>0</v>
      </c>
      <c r="K125" s="147">
        <v>0</v>
      </c>
      <c r="L125" s="147">
        <v>0</v>
      </c>
      <c r="M125" s="147">
        <v>0</v>
      </c>
      <c r="N125" s="147">
        <v>0</v>
      </c>
      <c r="O125" s="147">
        <v>0</v>
      </c>
      <c r="P125" s="147">
        <v>0</v>
      </c>
      <c r="Q125" s="147">
        <v>0</v>
      </c>
      <c r="R125" s="152">
        <v>0</v>
      </c>
    </row>
    <row r="126" spans="1:18" thickBot="1" x14ac:dyDescent="0.3">
      <c r="A126" s="481" t="s">
        <v>52</v>
      </c>
      <c r="B126" s="482"/>
      <c r="C126" s="483"/>
      <c r="D126" s="25">
        <f t="shared" ref="D126:R126" si="25">SUM(D104,D109,D114,D119,D124,)</f>
        <v>21.256</v>
      </c>
      <c r="E126" s="25">
        <f t="shared" si="25"/>
        <v>21.423999999999999</v>
      </c>
      <c r="F126" s="25">
        <f t="shared" si="25"/>
        <v>64.638000000000005</v>
      </c>
      <c r="G126" s="25">
        <f t="shared" si="25"/>
        <v>537.39</v>
      </c>
      <c r="H126" s="25">
        <f t="shared" si="25"/>
        <v>0.17399999999999999</v>
      </c>
      <c r="I126" s="25">
        <f t="shared" si="25"/>
        <v>0.17900000000000002</v>
      </c>
      <c r="J126" s="25">
        <f t="shared" si="25"/>
        <v>80.302999999999997</v>
      </c>
      <c r="K126" s="25">
        <f t="shared" si="25"/>
        <v>0.13500000000000001</v>
      </c>
      <c r="L126" s="25">
        <f t="shared" si="25"/>
        <v>1.36</v>
      </c>
      <c r="M126" s="25">
        <f t="shared" si="25"/>
        <v>35.408000000000001</v>
      </c>
      <c r="N126" s="25">
        <f t="shared" si="25"/>
        <v>5.0000000000000001E-3</v>
      </c>
      <c r="O126" s="25">
        <f t="shared" si="25"/>
        <v>24.146000000000001</v>
      </c>
      <c r="P126" s="25">
        <f t="shared" si="25"/>
        <v>9.9999999999999985E-3</v>
      </c>
      <c r="Q126" s="25">
        <f t="shared" si="25"/>
        <v>153.85</v>
      </c>
      <c r="R126" s="26">
        <f t="shared" si="25"/>
        <v>2.5590000000000002</v>
      </c>
    </row>
    <row r="127" spans="1:18" ht="18.75" x14ac:dyDescent="0.25">
      <c r="A127" s="27"/>
      <c r="B127" s="28"/>
      <c r="C127" s="107"/>
      <c r="D127" s="108"/>
      <c r="E127" s="108"/>
      <c r="F127" s="108"/>
      <c r="G127" s="108"/>
      <c r="H127" s="108"/>
      <c r="I127" s="108"/>
      <c r="J127" s="108"/>
      <c r="K127" s="108"/>
      <c r="L127" s="108"/>
      <c r="M127" s="108"/>
      <c r="N127" s="108"/>
      <c r="O127" s="108"/>
      <c r="P127" s="108"/>
      <c r="Q127" s="108"/>
      <c r="R127" s="108"/>
    </row>
    <row r="128" spans="1:18" ht="1.5" customHeight="1" x14ac:dyDescent="0.25">
      <c r="A128" s="27"/>
      <c r="B128" s="28"/>
      <c r="C128" s="107"/>
      <c r="D128" s="108"/>
      <c r="E128" s="108"/>
      <c r="F128" s="108"/>
      <c r="G128" s="108"/>
      <c r="H128" s="108"/>
      <c r="I128" s="108"/>
      <c r="J128" s="108"/>
      <c r="K128" s="108"/>
      <c r="L128" s="108"/>
      <c r="M128" s="108"/>
      <c r="N128" s="108"/>
      <c r="O128" s="108"/>
      <c r="P128" s="108"/>
      <c r="Q128" s="108"/>
      <c r="R128" s="108"/>
    </row>
    <row r="129" spans="1:18" hidden="1" x14ac:dyDescent="0.25">
      <c r="A129" s="27"/>
      <c r="B129" s="109"/>
      <c r="C129" s="107"/>
      <c r="D129" s="30"/>
      <c r="E129" s="30"/>
      <c r="F129" s="30"/>
      <c r="G129" s="30"/>
      <c r="H129" s="30"/>
      <c r="I129" s="30"/>
      <c r="J129" s="30"/>
      <c r="K129" s="30"/>
      <c r="L129" s="30"/>
      <c r="M129" s="30"/>
      <c r="N129" s="30"/>
      <c r="O129" s="30"/>
      <c r="P129" s="30"/>
      <c r="Q129" s="30"/>
      <c r="R129" s="30"/>
    </row>
    <row r="130" spans="1:18" thickBot="1" x14ac:dyDescent="0.3">
      <c r="A130" s="525" t="s">
        <v>150</v>
      </c>
      <c r="B130" s="525"/>
      <c r="C130" s="525"/>
      <c r="D130" s="525"/>
      <c r="E130" s="525"/>
      <c r="F130" s="525"/>
      <c r="G130" s="525"/>
      <c r="H130" s="525"/>
      <c r="I130" s="525"/>
      <c r="J130" s="525"/>
      <c r="K130" s="525"/>
      <c r="L130" s="525"/>
      <c r="M130" s="525"/>
      <c r="N130" s="525"/>
      <c r="O130" s="525"/>
      <c r="P130" s="525"/>
      <c r="Q130" s="525"/>
      <c r="R130" s="525"/>
    </row>
    <row r="131" spans="1:18" ht="15" x14ac:dyDescent="0.25">
      <c r="A131" s="526" t="s">
        <v>1</v>
      </c>
      <c r="B131" s="487" t="s">
        <v>2</v>
      </c>
      <c r="C131" s="487" t="s">
        <v>3</v>
      </c>
      <c r="D131" s="487" t="s">
        <v>4</v>
      </c>
      <c r="E131" s="487"/>
      <c r="F131" s="487"/>
      <c r="G131" s="487" t="s">
        <v>5</v>
      </c>
      <c r="H131" s="528" t="s">
        <v>6</v>
      </c>
      <c r="I131" s="529"/>
      <c r="J131" s="529"/>
      <c r="K131" s="529"/>
      <c r="L131" s="530"/>
      <c r="M131" s="487" t="s">
        <v>7</v>
      </c>
      <c r="N131" s="528"/>
      <c r="O131" s="528"/>
      <c r="P131" s="528"/>
      <c r="Q131" s="528"/>
      <c r="R131" s="531"/>
    </row>
    <row r="132" spans="1:18" ht="29.25" thickBot="1" x14ac:dyDescent="0.3">
      <c r="A132" s="527"/>
      <c r="B132" s="488"/>
      <c r="C132" s="488"/>
      <c r="D132" s="424" t="s">
        <v>54</v>
      </c>
      <c r="E132" s="424" t="s">
        <v>55</v>
      </c>
      <c r="F132" s="424" t="s">
        <v>56</v>
      </c>
      <c r="G132" s="488"/>
      <c r="H132" s="424" t="s">
        <v>11</v>
      </c>
      <c r="I132" s="424" t="s">
        <v>12</v>
      </c>
      <c r="J132" s="424" t="s">
        <v>13</v>
      </c>
      <c r="K132" s="424" t="s">
        <v>14</v>
      </c>
      <c r="L132" s="424" t="s">
        <v>15</v>
      </c>
      <c r="M132" s="424" t="s">
        <v>16</v>
      </c>
      <c r="N132" s="425" t="s">
        <v>17</v>
      </c>
      <c r="O132" s="32" t="s">
        <v>18</v>
      </c>
      <c r="P132" s="425" t="s">
        <v>19</v>
      </c>
      <c r="Q132" s="425" t="s">
        <v>20</v>
      </c>
      <c r="R132" s="426" t="s">
        <v>21</v>
      </c>
    </row>
    <row r="133" spans="1:18" ht="28.5" x14ac:dyDescent="0.25">
      <c r="A133" s="336">
        <v>40</v>
      </c>
      <c r="B133" s="476" t="s">
        <v>110</v>
      </c>
      <c r="C133" s="309">
        <v>60</v>
      </c>
      <c r="D133" s="337">
        <f>SUM(D134:D137)</f>
        <v>0.51</v>
      </c>
      <c r="E133" s="337">
        <f>SUM(E134:E137)</f>
        <v>3.13</v>
      </c>
      <c r="F133" s="337">
        <f>SUM(F134:F137)</f>
        <v>9.7100000000000009</v>
      </c>
      <c r="G133" s="337">
        <f>SUM(G134:G137)</f>
        <v>90.18</v>
      </c>
      <c r="H133" s="337">
        <f t="shared" ref="H133:R133" si="26">SUM(H134:H137)</f>
        <v>2.7E-2</v>
      </c>
      <c r="I133" s="337">
        <f t="shared" si="26"/>
        <v>2.8999999999999998E-2</v>
      </c>
      <c r="J133" s="337">
        <f>SUM(J134:J137)</f>
        <v>4.17</v>
      </c>
      <c r="K133" s="337">
        <f>SUM(K134:K137)</f>
        <v>0.63700000000000001</v>
      </c>
      <c r="L133" s="337">
        <f>SUM(L134:L137)</f>
        <v>0.17899999999999999</v>
      </c>
      <c r="M133" s="337">
        <f t="shared" si="26"/>
        <v>26.28</v>
      </c>
      <c r="N133" s="337">
        <f t="shared" si="26"/>
        <v>1E-3</v>
      </c>
      <c r="O133" s="337">
        <f t="shared" si="26"/>
        <v>14.402000000000001</v>
      </c>
      <c r="P133" s="337">
        <f t="shared" si="26"/>
        <v>0</v>
      </c>
      <c r="Q133" s="337">
        <f t="shared" si="26"/>
        <v>20.327999999999999</v>
      </c>
      <c r="R133" s="338">
        <f t="shared" si="26"/>
        <v>0.55200000000000005</v>
      </c>
    </row>
    <row r="134" spans="1:18" x14ac:dyDescent="0.25">
      <c r="A134" s="4"/>
      <c r="B134" s="5" t="s">
        <v>46</v>
      </c>
      <c r="C134" s="6" t="s">
        <v>111</v>
      </c>
      <c r="D134" s="408">
        <v>0.1</v>
      </c>
      <c r="E134" s="408">
        <v>0.1</v>
      </c>
      <c r="F134" s="408">
        <v>2.5299999999999998</v>
      </c>
      <c r="G134" s="408">
        <v>12.13</v>
      </c>
      <c r="H134" s="14">
        <v>2.3E-2</v>
      </c>
      <c r="I134" s="14">
        <v>2.7E-2</v>
      </c>
      <c r="J134" s="408">
        <v>2.58</v>
      </c>
      <c r="K134" s="408">
        <v>1E-3</v>
      </c>
      <c r="L134" s="408">
        <v>5.1999999999999998E-2</v>
      </c>
      <c r="M134" s="14">
        <v>19.89</v>
      </c>
      <c r="N134" s="69">
        <v>0</v>
      </c>
      <c r="O134" s="69">
        <v>2.3220000000000001</v>
      </c>
      <c r="P134" s="69">
        <v>0</v>
      </c>
      <c r="Q134" s="69">
        <v>2.8380000000000001</v>
      </c>
      <c r="R134" s="15">
        <v>0.27300000000000002</v>
      </c>
    </row>
    <row r="135" spans="1:18" x14ac:dyDescent="0.25">
      <c r="A135" s="4"/>
      <c r="B135" s="5" t="s">
        <v>29</v>
      </c>
      <c r="C135" s="6" t="s">
        <v>112</v>
      </c>
      <c r="D135" s="408">
        <v>0.41</v>
      </c>
      <c r="E135" s="408">
        <v>0.03</v>
      </c>
      <c r="F135" s="408">
        <v>2.19</v>
      </c>
      <c r="G135" s="408">
        <v>11.13</v>
      </c>
      <c r="H135" s="14">
        <v>4.0000000000000001E-3</v>
      </c>
      <c r="I135" s="14">
        <v>2E-3</v>
      </c>
      <c r="J135" s="408">
        <v>1.59</v>
      </c>
      <c r="K135" s="408">
        <v>0.63600000000000001</v>
      </c>
      <c r="L135" s="408">
        <v>0.127</v>
      </c>
      <c r="M135" s="14">
        <v>6.24</v>
      </c>
      <c r="N135" s="69">
        <v>1E-3</v>
      </c>
      <c r="O135" s="69">
        <v>12.08</v>
      </c>
      <c r="P135" s="69">
        <v>0</v>
      </c>
      <c r="Q135" s="69">
        <v>17.489999999999998</v>
      </c>
      <c r="R135" s="15">
        <v>0.26400000000000001</v>
      </c>
    </row>
    <row r="136" spans="1:18" x14ac:dyDescent="0.25">
      <c r="A136" s="4"/>
      <c r="B136" s="67" t="s">
        <v>69</v>
      </c>
      <c r="C136" s="94" t="s">
        <v>113</v>
      </c>
      <c r="D136" s="14">
        <v>0</v>
      </c>
      <c r="E136" s="14">
        <v>0</v>
      </c>
      <c r="F136" s="14">
        <v>4.99</v>
      </c>
      <c r="G136" s="14">
        <v>39.950000000000003</v>
      </c>
      <c r="H136" s="14">
        <v>0</v>
      </c>
      <c r="I136" s="14">
        <v>0</v>
      </c>
      <c r="J136" s="14">
        <v>0</v>
      </c>
      <c r="K136" s="14">
        <v>0</v>
      </c>
      <c r="L136" s="14">
        <v>0</v>
      </c>
      <c r="M136" s="14">
        <v>0.15</v>
      </c>
      <c r="N136" s="69">
        <v>0</v>
      </c>
      <c r="O136" s="69">
        <v>0</v>
      </c>
      <c r="P136" s="69">
        <v>0</v>
      </c>
      <c r="Q136" s="69">
        <v>0</v>
      </c>
      <c r="R136" s="15">
        <v>1.4999999999999999E-2</v>
      </c>
    </row>
    <row r="137" spans="1:18" x14ac:dyDescent="0.25">
      <c r="A137" s="4"/>
      <c r="B137" s="5" t="s">
        <v>27</v>
      </c>
      <c r="C137" s="6" t="s">
        <v>114</v>
      </c>
      <c r="D137" s="14">
        <v>0</v>
      </c>
      <c r="E137" s="14">
        <v>3</v>
      </c>
      <c r="F137" s="14">
        <v>0</v>
      </c>
      <c r="G137" s="14">
        <v>26.97</v>
      </c>
      <c r="H137" s="14">
        <v>0</v>
      </c>
      <c r="I137" s="14">
        <v>0</v>
      </c>
      <c r="J137" s="14">
        <v>0</v>
      </c>
      <c r="K137" s="14">
        <v>0</v>
      </c>
      <c r="L137" s="14">
        <v>0</v>
      </c>
      <c r="M137" s="14">
        <v>0</v>
      </c>
      <c r="N137" s="69">
        <v>0</v>
      </c>
      <c r="O137" s="69">
        <v>0</v>
      </c>
      <c r="P137" s="69">
        <v>0</v>
      </c>
      <c r="Q137" s="69">
        <v>0</v>
      </c>
      <c r="R137" s="15">
        <v>0</v>
      </c>
    </row>
    <row r="138" spans="1:18" ht="15" x14ac:dyDescent="0.25">
      <c r="A138" s="57">
        <v>215</v>
      </c>
      <c r="B138" s="465" t="s">
        <v>157</v>
      </c>
      <c r="C138" s="22" t="s">
        <v>485</v>
      </c>
      <c r="D138" s="437">
        <f t="shared" ref="D138:R138" si="27">SUM(D139:D142)</f>
        <v>14.87</v>
      </c>
      <c r="E138" s="437">
        <f t="shared" si="27"/>
        <v>23.36</v>
      </c>
      <c r="F138" s="437">
        <f t="shared" si="27"/>
        <v>2.92</v>
      </c>
      <c r="G138" s="437">
        <f t="shared" si="27"/>
        <v>281.72000000000003</v>
      </c>
      <c r="H138" s="437">
        <f t="shared" si="27"/>
        <v>0.106</v>
      </c>
      <c r="I138" s="437">
        <f t="shared" si="27"/>
        <v>0.56400000000000006</v>
      </c>
      <c r="J138" s="437">
        <f t="shared" si="27"/>
        <v>0.24399999999999999</v>
      </c>
      <c r="K138" s="148">
        <f t="shared" si="27"/>
        <v>0.28200000000000003</v>
      </c>
      <c r="L138" s="148">
        <f t="shared" si="27"/>
        <v>0.59400000000000008</v>
      </c>
      <c r="M138" s="437">
        <f t="shared" si="27"/>
        <v>180.39599999999999</v>
      </c>
      <c r="N138" s="437">
        <f t="shared" si="27"/>
        <v>2.7999999999999997E-2</v>
      </c>
      <c r="O138" s="437">
        <f t="shared" si="27"/>
        <v>25.946999999999999</v>
      </c>
      <c r="P138" s="437">
        <f t="shared" si="27"/>
        <v>0.03</v>
      </c>
      <c r="Q138" s="437">
        <f t="shared" si="27"/>
        <v>271.62</v>
      </c>
      <c r="R138" s="438">
        <f t="shared" si="27"/>
        <v>2.3260000000000001</v>
      </c>
    </row>
    <row r="139" spans="1:18" ht="30" x14ac:dyDescent="0.25">
      <c r="A139" s="57"/>
      <c r="B139" s="5" t="s">
        <v>75</v>
      </c>
      <c r="C139" s="419" t="s">
        <v>496</v>
      </c>
      <c r="D139" s="5">
        <v>1.22</v>
      </c>
      <c r="E139" s="5">
        <v>1.42</v>
      </c>
      <c r="F139" s="5">
        <v>1.91</v>
      </c>
      <c r="G139" s="5">
        <v>25.57</v>
      </c>
      <c r="H139" s="153">
        <v>0</v>
      </c>
      <c r="I139" s="153">
        <v>6.0000000000000001E-3</v>
      </c>
      <c r="J139" s="5">
        <v>0.24399999999999999</v>
      </c>
      <c r="K139" s="147">
        <v>2.4E-2</v>
      </c>
      <c r="L139" s="147">
        <v>5.3999999999999999E-2</v>
      </c>
      <c r="M139" s="153">
        <v>1.296</v>
      </c>
      <c r="N139" s="154">
        <v>0</v>
      </c>
      <c r="O139" s="154">
        <v>2.7E-2</v>
      </c>
      <c r="P139" s="154">
        <v>0</v>
      </c>
      <c r="Q139" s="154">
        <v>1.62</v>
      </c>
      <c r="R139" s="155">
        <v>1.0999999999999999E-2</v>
      </c>
    </row>
    <row r="140" spans="1:18" ht="15" x14ac:dyDescent="0.25">
      <c r="A140" s="57"/>
      <c r="B140" s="5" t="s">
        <v>43</v>
      </c>
      <c r="C140" s="419" t="s">
        <v>481</v>
      </c>
      <c r="D140" s="5">
        <v>0.09</v>
      </c>
      <c r="E140" s="5">
        <v>4.34</v>
      </c>
      <c r="F140" s="5">
        <v>0.12</v>
      </c>
      <c r="G140" s="5">
        <v>39.99</v>
      </c>
      <c r="H140" s="153">
        <v>4.2999999999999997E-2</v>
      </c>
      <c r="I140" s="153">
        <v>0.16200000000000001</v>
      </c>
      <c r="J140" s="5">
        <v>0</v>
      </c>
      <c r="K140" s="147">
        <v>2.4E-2</v>
      </c>
      <c r="L140" s="147">
        <v>0</v>
      </c>
      <c r="M140" s="153">
        <v>129.6</v>
      </c>
      <c r="N140" s="154">
        <v>0.01</v>
      </c>
      <c r="O140" s="154">
        <v>15.12</v>
      </c>
      <c r="P140" s="154">
        <v>2E-3</v>
      </c>
      <c r="Q140" s="154">
        <v>97.2</v>
      </c>
      <c r="R140" s="155">
        <v>6.5000000000000002E-2</v>
      </c>
    </row>
    <row r="141" spans="1:18" ht="15" x14ac:dyDescent="0.25">
      <c r="A141" s="57"/>
      <c r="B141" s="5" t="s">
        <v>43</v>
      </c>
      <c r="C141" s="419" t="s">
        <v>480</v>
      </c>
      <c r="D141" s="5">
        <v>0.11</v>
      </c>
      <c r="E141" s="5">
        <v>5.42</v>
      </c>
      <c r="F141" s="5">
        <v>0.15</v>
      </c>
      <c r="G141" s="5">
        <v>49.92</v>
      </c>
      <c r="H141" s="153">
        <v>0</v>
      </c>
      <c r="I141" s="153">
        <v>0</v>
      </c>
      <c r="J141" s="5">
        <v>0</v>
      </c>
      <c r="K141" s="147">
        <v>0</v>
      </c>
      <c r="L141" s="147">
        <v>0</v>
      </c>
      <c r="M141" s="153">
        <v>0</v>
      </c>
      <c r="N141" s="154">
        <v>0</v>
      </c>
      <c r="O141" s="154">
        <v>0</v>
      </c>
      <c r="P141" s="154">
        <v>0</v>
      </c>
      <c r="Q141" s="154">
        <v>0</v>
      </c>
      <c r="R141" s="155">
        <v>0</v>
      </c>
    </row>
    <row r="142" spans="1:18" ht="30" x14ac:dyDescent="0.25">
      <c r="A142" s="57"/>
      <c r="B142" s="5" t="s">
        <v>95</v>
      </c>
      <c r="C142" s="419" t="s">
        <v>495</v>
      </c>
      <c r="D142" s="5">
        <v>13.45</v>
      </c>
      <c r="E142" s="5">
        <v>12.18</v>
      </c>
      <c r="F142" s="5">
        <v>0.74</v>
      </c>
      <c r="G142" s="5">
        <v>166.24</v>
      </c>
      <c r="H142" s="153">
        <v>6.3E-2</v>
      </c>
      <c r="I142" s="153">
        <v>0.39600000000000002</v>
      </c>
      <c r="J142" s="5">
        <v>0</v>
      </c>
      <c r="K142" s="147">
        <v>0.23400000000000001</v>
      </c>
      <c r="L142" s="147">
        <v>0.54</v>
      </c>
      <c r="M142" s="153">
        <v>49.5</v>
      </c>
      <c r="N142" s="154">
        <v>1.7999999999999999E-2</v>
      </c>
      <c r="O142" s="154">
        <v>10.8</v>
      </c>
      <c r="P142" s="154">
        <v>2.8000000000000001E-2</v>
      </c>
      <c r="Q142" s="154">
        <v>172.8</v>
      </c>
      <c r="R142" s="155">
        <v>2.25</v>
      </c>
    </row>
    <row r="143" spans="1:18" ht="28.5" x14ac:dyDescent="0.25">
      <c r="A143" s="48">
        <v>395</v>
      </c>
      <c r="B143" s="465" t="s">
        <v>73</v>
      </c>
      <c r="C143" s="16" t="s">
        <v>45</v>
      </c>
      <c r="D143" s="49">
        <f t="shared" ref="D143:R143" si="28">SUM(D144:D147)</f>
        <v>3.59</v>
      </c>
      <c r="E143" s="49">
        <f t="shared" si="28"/>
        <v>3.43</v>
      </c>
      <c r="F143" s="49">
        <f t="shared" si="28"/>
        <v>16.830000000000002</v>
      </c>
      <c r="G143" s="49">
        <f t="shared" si="28"/>
        <v>111.79</v>
      </c>
      <c r="H143" s="49">
        <f t="shared" si="28"/>
        <v>0.02</v>
      </c>
      <c r="I143" s="49">
        <f t="shared" si="28"/>
        <v>7.4999999999999997E-2</v>
      </c>
      <c r="J143" s="49">
        <f t="shared" si="28"/>
        <v>0.6</v>
      </c>
      <c r="K143" s="49">
        <f t="shared" si="28"/>
        <v>2.1999999999999999E-2</v>
      </c>
      <c r="L143" s="49">
        <f t="shared" si="28"/>
        <v>0</v>
      </c>
      <c r="M143" s="49">
        <f t="shared" si="28"/>
        <v>60.6</v>
      </c>
      <c r="N143" s="49">
        <f t="shared" si="28"/>
        <v>8.9999999999999993E-3</v>
      </c>
      <c r="O143" s="49">
        <f t="shared" si="28"/>
        <v>14</v>
      </c>
      <c r="P143" s="49">
        <f t="shared" si="28"/>
        <v>0</v>
      </c>
      <c r="Q143" s="49">
        <f t="shared" si="28"/>
        <v>30</v>
      </c>
      <c r="R143" s="50">
        <f t="shared" si="28"/>
        <v>0.09</v>
      </c>
    </row>
    <row r="144" spans="1:18" x14ac:dyDescent="0.25">
      <c r="A144" s="48"/>
      <c r="B144" s="5" t="s">
        <v>32</v>
      </c>
      <c r="C144" s="6" t="s">
        <v>74</v>
      </c>
      <c r="D144" s="408">
        <v>0</v>
      </c>
      <c r="E144" s="408">
        <v>0</v>
      </c>
      <c r="F144" s="408">
        <v>0</v>
      </c>
      <c r="G144" s="408">
        <v>0</v>
      </c>
      <c r="H144" s="51">
        <v>0</v>
      </c>
      <c r="I144" s="51">
        <v>0</v>
      </c>
      <c r="J144" s="408">
        <v>0</v>
      </c>
      <c r="K144" s="408">
        <v>0</v>
      </c>
      <c r="L144" s="408">
        <v>0</v>
      </c>
      <c r="M144" s="51">
        <v>0</v>
      </c>
      <c r="N144" s="52">
        <v>0</v>
      </c>
      <c r="O144" s="52">
        <v>0</v>
      </c>
      <c r="P144" s="52">
        <v>0</v>
      </c>
      <c r="Q144" s="52">
        <v>0</v>
      </c>
      <c r="R144" s="53">
        <v>0</v>
      </c>
    </row>
    <row r="145" spans="1:18" ht="30" x14ac:dyDescent="0.25">
      <c r="A145" s="48"/>
      <c r="B145" s="5" t="s">
        <v>75</v>
      </c>
      <c r="C145" s="6" t="s">
        <v>76</v>
      </c>
      <c r="D145" s="408">
        <v>3.5</v>
      </c>
      <c r="E145" s="408">
        <v>3</v>
      </c>
      <c r="F145" s="408">
        <v>4.7</v>
      </c>
      <c r="G145" s="408">
        <v>63</v>
      </c>
      <c r="H145" s="51">
        <v>0</v>
      </c>
      <c r="I145" s="51">
        <v>0</v>
      </c>
      <c r="J145" s="408">
        <v>0.6</v>
      </c>
      <c r="K145" s="408">
        <v>2.1999999999999999E-2</v>
      </c>
      <c r="L145" s="408">
        <v>0</v>
      </c>
      <c r="M145" s="51">
        <v>0</v>
      </c>
      <c r="N145" s="52">
        <v>8.9999999999999993E-3</v>
      </c>
      <c r="O145" s="52">
        <v>14</v>
      </c>
      <c r="P145" s="52">
        <v>0</v>
      </c>
      <c r="Q145" s="52">
        <v>30</v>
      </c>
      <c r="R145" s="53">
        <v>0</v>
      </c>
    </row>
    <row r="146" spans="1:18" x14ac:dyDescent="0.25">
      <c r="A146" s="48"/>
      <c r="B146" s="5" t="s">
        <v>47</v>
      </c>
      <c r="C146" s="6" t="s">
        <v>77</v>
      </c>
      <c r="D146" s="408">
        <v>0</v>
      </c>
      <c r="E146" s="408">
        <v>0</v>
      </c>
      <c r="F146" s="408">
        <v>11.1</v>
      </c>
      <c r="G146" s="408">
        <v>42.14</v>
      </c>
      <c r="H146" s="51">
        <v>0</v>
      </c>
      <c r="I146" s="51">
        <v>0</v>
      </c>
      <c r="J146" s="408">
        <v>0</v>
      </c>
      <c r="K146" s="408">
        <v>0</v>
      </c>
      <c r="L146" s="408">
        <v>0</v>
      </c>
      <c r="M146" s="51">
        <v>0.6</v>
      </c>
      <c r="N146" s="52">
        <v>0</v>
      </c>
      <c r="O146" s="52">
        <v>0</v>
      </c>
      <c r="P146" s="52">
        <v>0</v>
      </c>
      <c r="Q146" s="52">
        <v>0</v>
      </c>
      <c r="R146" s="53">
        <v>0.06</v>
      </c>
    </row>
    <row r="147" spans="1:18" x14ac:dyDescent="0.25">
      <c r="A147" s="48"/>
      <c r="B147" s="5" t="s">
        <v>78</v>
      </c>
      <c r="C147" s="6" t="s">
        <v>79</v>
      </c>
      <c r="D147" s="408">
        <v>0.09</v>
      </c>
      <c r="E147" s="408">
        <v>0.43</v>
      </c>
      <c r="F147" s="408">
        <v>1.03</v>
      </c>
      <c r="G147" s="408">
        <v>6.65</v>
      </c>
      <c r="H147" s="51">
        <v>0.02</v>
      </c>
      <c r="I147" s="51">
        <v>7.4999999999999997E-2</v>
      </c>
      <c r="J147" s="408">
        <v>0</v>
      </c>
      <c r="K147" s="408">
        <v>0</v>
      </c>
      <c r="L147" s="408">
        <v>0</v>
      </c>
      <c r="M147" s="51">
        <v>60</v>
      </c>
      <c r="N147" s="52">
        <v>0</v>
      </c>
      <c r="O147" s="52">
        <v>0</v>
      </c>
      <c r="P147" s="52">
        <v>0</v>
      </c>
      <c r="Q147" s="52">
        <v>0</v>
      </c>
      <c r="R147" s="53">
        <v>0.03</v>
      </c>
    </row>
    <row r="148" spans="1:18" ht="15" x14ac:dyDescent="0.25">
      <c r="A148" s="21" t="s">
        <v>145</v>
      </c>
      <c r="B148" s="465" t="s">
        <v>49</v>
      </c>
      <c r="C148" s="16">
        <v>30</v>
      </c>
      <c r="D148" s="439">
        <f t="shared" ref="D148:R148" si="29">SUM(D149)</f>
        <v>1.98</v>
      </c>
      <c r="E148" s="439">
        <f t="shared" si="29"/>
        <v>0.27</v>
      </c>
      <c r="F148" s="439">
        <f t="shared" si="29"/>
        <v>11.4</v>
      </c>
      <c r="G148" s="439">
        <f t="shared" si="29"/>
        <v>59.7</v>
      </c>
      <c r="H148" s="148">
        <f t="shared" si="29"/>
        <v>4.8000000000000001E-2</v>
      </c>
      <c r="I148" s="439">
        <f t="shared" si="29"/>
        <v>1.7999999999999999E-2</v>
      </c>
      <c r="J148" s="148">
        <f t="shared" si="29"/>
        <v>0</v>
      </c>
      <c r="K148" s="148">
        <f t="shared" si="29"/>
        <v>0</v>
      </c>
      <c r="L148" s="148">
        <f t="shared" si="29"/>
        <v>0.39</v>
      </c>
      <c r="M148" s="148">
        <f t="shared" si="29"/>
        <v>6.9</v>
      </c>
      <c r="N148" s="148">
        <f t="shared" si="29"/>
        <v>1E-3</v>
      </c>
      <c r="O148" s="148">
        <f t="shared" si="29"/>
        <v>9.9</v>
      </c>
      <c r="P148" s="148">
        <f t="shared" si="29"/>
        <v>2E-3</v>
      </c>
      <c r="Q148" s="148">
        <f t="shared" si="29"/>
        <v>26.1</v>
      </c>
      <c r="R148" s="440">
        <f t="shared" si="29"/>
        <v>0.6</v>
      </c>
    </row>
    <row r="149" spans="1:18" ht="30" x14ac:dyDescent="0.25">
      <c r="A149" s="150"/>
      <c r="B149" s="5" t="s">
        <v>50</v>
      </c>
      <c r="C149" s="419" t="s">
        <v>51</v>
      </c>
      <c r="D149" s="147">
        <v>1.98</v>
      </c>
      <c r="E149" s="147">
        <v>0.27</v>
      </c>
      <c r="F149" s="147">
        <v>11.4</v>
      </c>
      <c r="G149" s="147">
        <v>59.7</v>
      </c>
      <c r="H149" s="147">
        <v>4.8000000000000001E-2</v>
      </c>
      <c r="I149" s="147">
        <v>1.7999999999999999E-2</v>
      </c>
      <c r="J149" s="147">
        <v>0</v>
      </c>
      <c r="K149" s="147">
        <v>0</v>
      </c>
      <c r="L149" s="147">
        <v>0.39</v>
      </c>
      <c r="M149" s="147">
        <v>6.9</v>
      </c>
      <c r="N149" s="151">
        <v>1E-3</v>
      </c>
      <c r="O149" s="151">
        <v>9.9</v>
      </c>
      <c r="P149" s="151">
        <v>2E-3</v>
      </c>
      <c r="Q149" s="151">
        <v>26.1</v>
      </c>
      <c r="R149" s="152">
        <v>0.6</v>
      </c>
    </row>
    <row r="150" spans="1:18" ht="15" x14ac:dyDescent="0.25">
      <c r="A150" s="57">
        <v>140</v>
      </c>
      <c r="B150" s="465" t="s">
        <v>80</v>
      </c>
      <c r="C150" s="16">
        <v>100</v>
      </c>
      <c r="D150" s="148">
        <f t="shared" ref="D150:R150" si="30">SUM(D151)</f>
        <v>0.4</v>
      </c>
      <c r="E150" s="148">
        <f t="shared" si="30"/>
        <v>0.4</v>
      </c>
      <c r="F150" s="148">
        <f t="shared" si="30"/>
        <v>9</v>
      </c>
      <c r="G150" s="148">
        <f t="shared" si="30"/>
        <v>45</v>
      </c>
      <c r="H150" s="437">
        <f t="shared" si="30"/>
        <v>0.03</v>
      </c>
      <c r="I150" s="437">
        <f t="shared" si="30"/>
        <v>0.02</v>
      </c>
      <c r="J150" s="148">
        <f t="shared" si="30"/>
        <v>165</v>
      </c>
      <c r="K150" s="58">
        <f>SUM(K151)</f>
        <v>5.0000000000000001E-3</v>
      </c>
      <c r="L150" s="58">
        <f>SUM(L151)</f>
        <v>0.2</v>
      </c>
      <c r="M150" s="437">
        <f t="shared" si="30"/>
        <v>16</v>
      </c>
      <c r="N150" s="437">
        <f t="shared" si="30"/>
        <v>2E-3</v>
      </c>
      <c r="O150" s="437">
        <f t="shared" si="30"/>
        <v>9</v>
      </c>
      <c r="P150" s="437">
        <f t="shared" si="30"/>
        <v>0</v>
      </c>
      <c r="Q150" s="437">
        <f t="shared" si="30"/>
        <v>11</v>
      </c>
      <c r="R150" s="438">
        <f t="shared" si="30"/>
        <v>2.2000000000000002</v>
      </c>
    </row>
    <row r="151" spans="1:18" ht="16.5" thickBot="1" x14ac:dyDescent="0.3">
      <c r="A151" s="57"/>
      <c r="B151" s="5" t="s">
        <v>158</v>
      </c>
      <c r="C151" s="5" t="s">
        <v>159</v>
      </c>
      <c r="D151" s="147">
        <v>0.4</v>
      </c>
      <c r="E151" s="147">
        <v>0.4</v>
      </c>
      <c r="F151" s="147">
        <v>9</v>
      </c>
      <c r="G151" s="147">
        <v>45</v>
      </c>
      <c r="H151" s="153">
        <v>0.03</v>
      </c>
      <c r="I151" s="153">
        <v>0.02</v>
      </c>
      <c r="J151" s="147">
        <v>165</v>
      </c>
      <c r="K151" s="61">
        <v>5.0000000000000001E-3</v>
      </c>
      <c r="L151" s="61">
        <v>0.2</v>
      </c>
      <c r="M151" s="153">
        <v>16</v>
      </c>
      <c r="N151" s="154">
        <v>2E-3</v>
      </c>
      <c r="O151" s="154">
        <v>9</v>
      </c>
      <c r="P151" s="154">
        <v>0</v>
      </c>
      <c r="Q151" s="154">
        <v>11</v>
      </c>
      <c r="R151" s="155">
        <v>2.2000000000000002</v>
      </c>
    </row>
    <row r="152" spans="1:18" thickBot="1" x14ac:dyDescent="0.3">
      <c r="A152" s="517" t="s">
        <v>52</v>
      </c>
      <c r="B152" s="518"/>
      <c r="C152" s="519"/>
      <c r="D152" s="435">
        <f>SUM(D133,D138,D143,D148,D150,)</f>
        <v>21.349999999999998</v>
      </c>
      <c r="E152" s="435">
        <f t="shared" ref="E152:R152" si="31">SUM(E133,E138,E143,E148,E150,)</f>
        <v>30.589999999999996</v>
      </c>
      <c r="F152" s="435">
        <f t="shared" si="31"/>
        <v>49.86</v>
      </c>
      <c r="G152" s="435">
        <f t="shared" si="31"/>
        <v>588.3900000000001</v>
      </c>
      <c r="H152" s="435">
        <f t="shared" si="31"/>
        <v>0.23100000000000001</v>
      </c>
      <c r="I152" s="435">
        <f t="shared" si="31"/>
        <v>0.70600000000000007</v>
      </c>
      <c r="J152" s="435">
        <f t="shared" si="31"/>
        <v>170.01400000000001</v>
      </c>
      <c r="K152" s="435">
        <f t="shared" si="31"/>
        <v>0.94600000000000006</v>
      </c>
      <c r="L152" s="435">
        <f t="shared" si="31"/>
        <v>1.3630000000000002</v>
      </c>
      <c r="M152" s="435">
        <f t="shared" si="31"/>
        <v>290.17599999999999</v>
      </c>
      <c r="N152" s="435">
        <f t="shared" si="31"/>
        <v>4.1000000000000002E-2</v>
      </c>
      <c r="O152" s="435">
        <f t="shared" si="31"/>
        <v>73.249000000000009</v>
      </c>
      <c r="P152" s="435">
        <f t="shared" si="31"/>
        <v>3.2000000000000001E-2</v>
      </c>
      <c r="Q152" s="435">
        <f t="shared" si="31"/>
        <v>359.048</v>
      </c>
      <c r="R152" s="435">
        <f t="shared" si="31"/>
        <v>5.7680000000000007</v>
      </c>
    </row>
    <row r="153" spans="1:18" x14ac:dyDescent="0.25">
      <c r="A153" s="27"/>
      <c r="B153" s="28"/>
      <c r="C153" s="29"/>
      <c r="D153" s="30"/>
      <c r="E153" s="30"/>
      <c r="F153" s="30"/>
      <c r="G153" s="30"/>
      <c r="H153" s="30"/>
      <c r="I153" s="30"/>
      <c r="J153" s="30"/>
      <c r="K153" s="30"/>
      <c r="L153" s="30"/>
      <c r="M153" s="30"/>
      <c r="N153" s="30"/>
      <c r="O153" s="30"/>
      <c r="P153" s="30"/>
      <c r="Q153" s="30"/>
      <c r="R153" s="30"/>
    </row>
    <row r="154" spans="1:18" x14ac:dyDescent="0.25">
      <c r="A154" s="27"/>
      <c r="B154" s="28"/>
      <c r="C154" s="29"/>
      <c r="D154" s="30"/>
      <c r="E154" s="30"/>
      <c r="F154" s="30"/>
      <c r="G154" s="30"/>
      <c r="H154" s="30"/>
      <c r="I154" s="30"/>
      <c r="J154" s="30"/>
      <c r="K154" s="30"/>
      <c r="L154" s="30"/>
      <c r="M154" s="30"/>
      <c r="N154" s="30"/>
      <c r="O154" s="30"/>
      <c r="P154" s="30"/>
      <c r="Q154" s="30"/>
      <c r="R154" s="30"/>
    </row>
    <row r="155" spans="1:18" ht="200.25" customHeight="1" x14ac:dyDescent="0.25">
      <c r="A155" s="90"/>
      <c r="C155" s="92"/>
      <c r="D155" s="93"/>
      <c r="E155" s="93"/>
      <c r="F155" s="93"/>
      <c r="G155" s="93"/>
      <c r="H155" s="93"/>
      <c r="I155" s="93"/>
      <c r="J155" s="93"/>
      <c r="K155" s="93"/>
      <c r="L155" s="93"/>
      <c r="M155" s="93"/>
      <c r="N155" s="93"/>
      <c r="O155" s="93"/>
      <c r="P155" s="93"/>
      <c r="Q155" s="93"/>
      <c r="R155" s="93"/>
    </row>
    <row r="156" spans="1:18" ht="16.5" thickBot="1" x14ac:dyDescent="0.3">
      <c r="A156" s="503" t="s">
        <v>0</v>
      </c>
      <c r="B156" s="503"/>
      <c r="C156" s="503"/>
      <c r="D156" s="503"/>
      <c r="E156" s="503"/>
      <c r="F156" s="503"/>
      <c r="G156" s="503"/>
      <c r="H156" s="503"/>
      <c r="I156" s="503"/>
      <c r="J156" s="503"/>
      <c r="K156" s="503"/>
      <c r="L156" s="503"/>
      <c r="M156" s="503"/>
      <c r="N156" s="503"/>
      <c r="O156" s="503"/>
      <c r="P156" s="503"/>
      <c r="Q156" s="503"/>
      <c r="R156" s="503"/>
    </row>
    <row r="157" spans="1:18" x14ac:dyDescent="0.25">
      <c r="A157" s="504" t="s">
        <v>1</v>
      </c>
      <c r="B157" s="506" t="s">
        <v>2</v>
      </c>
      <c r="C157" s="508" t="s">
        <v>3</v>
      </c>
      <c r="D157" s="510" t="s">
        <v>4</v>
      </c>
      <c r="E157" s="510"/>
      <c r="F157" s="510"/>
      <c r="G157" s="511" t="s">
        <v>5</v>
      </c>
      <c r="H157" s="513" t="s">
        <v>6</v>
      </c>
      <c r="I157" s="514"/>
      <c r="J157" s="514"/>
      <c r="K157" s="514"/>
      <c r="L157" s="515"/>
      <c r="M157" s="510" t="s">
        <v>7</v>
      </c>
      <c r="N157" s="513"/>
      <c r="O157" s="513"/>
      <c r="P157" s="513"/>
      <c r="Q157" s="513"/>
      <c r="R157" s="516"/>
    </row>
    <row r="158" spans="1:18" ht="32.25" thickBot="1" x14ac:dyDescent="0.3">
      <c r="A158" s="505"/>
      <c r="B158" s="507"/>
      <c r="C158" s="509"/>
      <c r="D158" s="65" t="s">
        <v>8</v>
      </c>
      <c r="E158" s="65" t="s">
        <v>9</v>
      </c>
      <c r="F158" s="65" t="s">
        <v>10</v>
      </c>
      <c r="G158" s="512"/>
      <c r="H158" s="65" t="s">
        <v>11</v>
      </c>
      <c r="I158" s="65" t="s">
        <v>12</v>
      </c>
      <c r="J158" s="65" t="s">
        <v>13</v>
      </c>
      <c r="K158" s="65" t="s">
        <v>14</v>
      </c>
      <c r="L158" s="65" t="s">
        <v>15</v>
      </c>
      <c r="M158" s="65" t="s">
        <v>16</v>
      </c>
      <c r="N158" s="32" t="s">
        <v>17</v>
      </c>
      <c r="O158" s="32" t="s">
        <v>18</v>
      </c>
      <c r="P158" s="32" t="s">
        <v>19</v>
      </c>
      <c r="Q158" s="32" t="s">
        <v>20</v>
      </c>
      <c r="R158" s="66" t="s">
        <v>21</v>
      </c>
    </row>
    <row r="159" spans="1:18" ht="15" x14ac:dyDescent="0.25">
      <c r="A159" s="21">
        <v>1</v>
      </c>
      <c r="B159" s="465" t="s">
        <v>57</v>
      </c>
      <c r="C159" s="16">
        <v>40</v>
      </c>
      <c r="D159" s="148">
        <f t="shared" ref="D159:R159" si="32">SUM(D160:D162)</f>
        <v>4.9640000000000004</v>
      </c>
      <c r="E159" s="148">
        <f t="shared" si="32"/>
        <v>9.3699999999999992</v>
      </c>
      <c r="F159" s="148">
        <f t="shared" si="32"/>
        <v>9.7479999999999993</v>
      </c>
      <c r="G159" s="148">
        <f t="shared" si="32"/>
        <v>144.29000000000002</v>
      </c>
      <c r="H159" s="148">
        <f t="shared" si="32"/>
        <v>3.9E-2</v>
      </c>
      <c r="I159" s="148">
        <f t="shared" si="32"/>
        <v>6.3E-2</v>
      </c>
      <c r="J159" s="148">
        <f t="shared" si="32"/>
        <v>0.1</v>
      </c>
      <c r="K159" s="148">
        <f>SUM(K160:K162)</f>
        <v>6.9000000000000006E-2</v>
      </c>
      <c r="L159" s="148">
        <f>SUM(L160:L162)</f>
        <v>0.39400000000000002</v>
      </c>
      <c r="M159" s="148">
        <f t="shared" si="32"/>
        <v>132.6</v>
      </c>
      <c r="N159" s="148">
        <f t="shared" si="32"/>
        <v>1E-3</v>
      </c>
      <c r="O159" s="148">
        <f t="shared" si="32"/>
        <v>11.254</v>
      </c>
      <c r="P159" s="148">
        <f t="shared" si="32"/>
        <v>3.0000000000000001E-3</v>
      </c>
      <c r="Q159" s="148">
        <f t="shared" si="32"/>
        <v>85.44</v>
      </c>
      <c r="R159" s="149">
        <f t="shared" si="32"/>
        <v>0.55800000000000005</v>
      </c>
    </row>
    <row r="160" spans="1:18" ht="15" x14ac:dyDescent="0.25">
      <c r="A160" s="21"/>
      <c r="B160" s="5" t="s">
        <v>43</v>
      </c>
      <c r="C160" s="5" t="s">
        <v>58</v>
      </c>
      <c r="D160" s="147">
        <v>5.3999999999999999E-2</v>
      </c>
      <c r="E160" s="147">
        <v>4.93</v>
      </c>
      <c r="F160" s="147">
        <v>8.7999999999999995E-2</v>
      </c>
      <c r="G160" s="147">
        <v>45.02</v>
      </c>
      <c r="H160" s="147">
        <v>1E-3</v>
      </c>
      <c r="I160" s="147">
        <v>8.0000000000000002E-3</v>
      </c>
      <c r="J160" s="147">
        <v>0</v>
      </c>
      <c r="K160" s="147">
        <v>3.1E-2</v>
      </c>
      <c r="L160" s="147">
        <v>6.8000000000000005E-2</v>
      </c>
      <c r="M160" s="147">
        <v>1.6319999999999999</v>
      </c>
      <c r="N160" s="151">
        <v>0</v>
      </c>
      <c r="O160" s="151">
        <v>3.4000000000000002E-2</v>
      </c>
      <c r="P160" s="151">
        <v>0</v>
      </c>
      <c r="Q160" s="151">
        <v>2.04</v>
      </c>
      <c r="R160" s="152">
        <v>1.4E-2</v>
      </c>
    </row>
    <row r="161" spans="1:18" ht="15" x14ac:dyDescent="0.25">
      <c r="A161" s="21"/>
      <c r="B161" s="5" t="s">
        <v>59</v>
      </c>
      <c r="C161" s="5" t="s">
        <v>60</v>
      </c>
      <c r="D161" s="147">
        <v>3.33</v>
      </c>
      <c r="E161" s="147">
        <v>4.24</v>
      </c>
      <c r="F161" s="147">
        <v>0</v>
      </c>
      <c r="G161" s="147">
        <v>52.27</v>
      </c>
      <c r="H161" s="147">
        <v>6.0000000000000001E-3</v>
      </c>
      <c r="I161" s="147">
        <v>4.2999999999999997E-2</v>
      </c>
      <c r="J161" s="147">
        <v>0.1</v>
      </c>
      <c r="K161" s="147">
        <v>3.7999999999999999E-2</v>
      </c>
      <c r="L161" s="147">
        <v>6.6000000000000003E-2</v>
      </c>
      <c r="M161" s="147">
        <v>126.36799999999999</v>
      </c>
      <c r="N161" s="151">
        <v>0</v>
      </c>
      <c r="O161" s="151">
        <v>4.62</v>
      </c>
      <c r="P161" s="151">
        <v>2E-3</v>
      </c>
      <c r="Q161" s="151">
        <v>66</v>
      </c>
      <c r="R161" s="152">
        <v>0.14399999999999999</v>
      </c>
    </row>
    <row r="162" spans="1:18" ht="15" x14ac:dyDescent="0.25">
      <c r="A162" s="21"/>
      <c r="B162" s="5" t="s">
        <v>61</v>
      </c>
      <c r="C162" s="5" t="s">
        <v>48</v>
      </c>
      <c r="D162" s="147">
        <v>1.58</v>
      </c>
      <c r="E162" s="147">
        <v>0.2</v>
      </c>
      <c r="F162" s="147">
        <v>9.66</v>
      </c>
      <c r="G162" s="147">
        <v>47</v>
      </c>
      <c r="H162" s="147">
        <v>3.2000000000000001E-2</v>
      </c>
      <c r="I162" s="147">
        <v>1.2E-2</v>
      </c>
      <c r="J162" s="147">
        <v>0</v>
      </c>
      <c r="K162" s="147">
        <v>0</v>
      </c>
      <c r="L162" s="147">
        <v>0.26</v>
      </c>
      <c r="M162" s="147">
        <v>4.5999999999999996</v>
      </c>
      <c r="N162" s="151">
        <v>1E-3</v>
      </c>
      <c r="O162" s="151">
        <v>6.6</v>
      </c>
      <c r="P162" s="151">
        <v>1E-3</v>
      </c>
      <c r="Q162" s="151">
        <v>17.399999999999999</v>
      </c>
      <c r="R162" s="152">
        <v>0.4</v>
      </c>
    </row>
    <row r="163" spans="1:18" ht="42.75" x14ac:dyDescent="0.25">
      <c r="A163" s="21">
        <v>66</v>
      </c>
      <c r="B163" s="465" t="s">
        <v>131</v>
      </c>
      <c r="C163" s="16">
        <v>200</v>
      </c>
      <c r="D163" s="148">
        <f t="shared" ref="D163:R163" si="33">SUM(D164:D170)</f>
        <v>6.33</v>
      </c>
      <c r="E163" s="148">
        <f t="shared" si="33"/>
        <v>9.08</v>
      </c>
      <c r="F163" s="148">
        <f t="shared" si="33"/>
        <v>26.020000000000003</v>
      </c>
      <c r="G163" s="148">
        <f t="shared" si="33"/>
        <v>212.40000000000003</v>
      </c>
      <c r="H163" s="148">
        <f t="shared" si="33"/>
        <v>0.11100000000000002</v>
      </c>
      <c r="I163" s="148">
        <f t="shared" si="33"/>
        <v>0.24000000000000002</v>
      </c>
      <c r="J163" s="148">
        <f t="shared" si="33"/>
        <v>1.95</v>
      </c>
      <c r="K163" s="148">
        <f t="shared" si="33"/>
        <v>0.06</v>
      </c>
      <c r="L163" s="148">
        <f t="shared" si="33"/>
        <v>0.13</v>
      </c>
      <c r="M163" s="148">
        <f t="shared" si="33"/>
        <v>185.12</v>
      </c>
      <c r="N163" s="148">
        <f t="shared" si="33"/>
        <v>1.2999999999999999E-2</v>
      </c>
      <c r="O163" s="148">
        <f t="shared" si="33"/>
        <v>34.33</v>
      </c>
      <c r="P163" s="148">
        <f t="shared" si="33"/>
        <v>4.0000000000000001E-3</v>
      </c>
      <c r="Q163" s="148">
        <f t="shared" si="33"/>
        <v>175.10000000000002</v>
      </c>
      <c r="R163" s="149">
        <f t="shared" si="33"/>
        <v>0.49</v>
      </c>
    </row>
    <row r="164" spans="1:18" ht="15" x14ac:dyDescent="0.25">
      <c r="A164" s="150"/>
      <c r="B164" s="5" t="s">
        <v>43</v>
      </c>
      <c r="C164" s="419" t="s">
        <v>132</v>
      </c>
      <c r="D164" s="147">
        <v>0.08</v>
      </c>
      <c r="E164" s="147">
        <v>3.69</v>
      </c>
      <c r="F164" s="147">
        <v>0.1</v>
      </c>
      <c r="G164" s="147">
        <v>33.96</v>
      </c>
      <c r="H164" s="147">
        <v>1E-3</v>
      </c>
      <c r="I164" s="147">
        <v>7.0000000000000001E-3</v>
      </c>
      <c r="J164" s="147">
        <v>0</v>
      </c>
      <c r="K164" s="147">
        <v>2.7E-2</v>
      </c>
      <c r="L164" s="147">
        <v>0.06</v>
      </c>
      <c r="M164" s="147">
        <v>1.44</v>
      </c>
      <c r="N164" s="151">
        <v>0</v>
      </c>
      <c r="O164" s="151">
        <v>0.03</v>
      </c>
      <c r="P164" s="151">
        <v>0</v>
      </c>
      <c r="Q164" s="151">
        <v>1.8</v>
      </c>
      <c r="R164" s="152">
        <v>1.2E-2</v>
      </c>
    </row>
    <row r="165" spans="1:18" ht="30" x14ac:dyDescent="0.25">
      <c r="A165" s="150"/>
      <c r="B165" s="5" t="s">
        <v>75</v>
      </c>
      <c r="C165" s="419" t="s">
        <v>133</v>
      </c>
      <c r="D165" s="147">
        <v>4.3499999999999996</v>
      </c>
      <c r="E165" s="147">
        <v>4.8</v>
      </c>
      <c r="F165" s="147">
        <v>7.05</v>
      </c>
      <c r="G165" s="147">
        <v>90</v>
      </c>
      <c r="H165" s="147">
        <v>0.06</v>
      </c>
      <c r="I165" s="147">
        <v>0.22500000000000001</v>
      </c>
      <c r="J165" s="147">
        <v>1.95</v>
      </c>
      <c r="K165" s="147">
        <v>3.3000000000000002E-2</v>
      </c>
      <c r="L165" s="147">
        <v>0</v>
      </c>
      <c r="M165" s="147">
        <v>180</v>
      </c>
      <c r="N165" s="151">
        <v>1.2999999999999999E-2</v>
      </c>
      <c r="O165" s="151">
        <v>21</v>
      </c>
      <c r="P165" s="151">
        <v>3.0000000000000001E-3</v>
      </c>
      <c r="Q165" s="151">
        <v>135</v>
      </c>
      <c r="R165" s="152">
        <v>0.09</v>
      </c>
    </row>
    <row r="166" spans="1:18" ht="15" x14ac:dyDescent="0.25">
      <c r="A166" s="150"/>
      <c r="B166" s="5" t="s">
        <v>106</v>
      </c>
      <c r="C166" s="419" t="s">
        <v>134</v>
      </c>
      <c r="D166" s="147">
        <v>0</v>
      </c>
      <c r="E166" s="147">
        <v>0</v>
      </c>
      <c r="F166" s="147">
        <v>0</v>
      </c>
      <c r="G166" s="147">
        <v>0</v>
      </c>
      <c r="H166" s="147">
        <v>0</v>
      </c>
      <c r="I166" s="147">
        <v>0</v>
      </c>
      <c r="J166" s="147">
        <v>0</v>
      </c>
      <c r="K166" s="147">
        <v>0</v>
      </c>
      <c r="L166" s="147">
        <v>0</v>
      </c>
      <c r="M166" s="147">
        <v>0</v>
      </c>
      <c r="N166" s="151">
        <v>0</v>
      </c>
      <c r="O166" s="151">
        <v>0</v>
      </c>
      <c r="P166" s="151">
        <v>0</v>
      </c>
      <c r="Q166" s="151">
        <v>0</v>
      </c>
      <c r="R166" s="152">
        <v>0</v>
      </c>
    </row>
    <row r="167" spans="1:18" ht="15" x14ac:dyDescent="0.25">
      <c r="A167" s="150"/>
      <c r="B167" s="5" t="s">
        <v>97</v>
      </c>
      <c r="C167" s="419" t="s">
        <v>135</v>
      </c>
      <c r="D167" s="147">
        <v>0</v>
      </c>
      <c r="E167" s="147">
        <v>0</v>
      </c>
      <c r="F167" s="147">
        <v>0</v>
      </c>
      <c r="G167" s="147">
        <v>0</v>
      </c>
      <c r="H167" s="147">
        <v>0</v>
      </c>
      <c r="I167" s="147">
        <v>0</v>
      </c>
      <c r="J167" s="147">
        <v>0</v>
      </c>
      <c r="K167" s="147">
        <v>0</v>
      </c>
      <c r="L167" s="147">
        <v>0</v>
      </c>
      <c r="M167" s="147">
        <v>0</v>
      </c>
      <c r="N167" s="151">
        <v>0</v>
      </c>
      <c r="O167" s="151">
        <v>0</v>
      </c>
      <c r="P167" s="151">
        <v>0</v>
      </c>
      <c r="Q167" s="151">
        <v>0</v>
      </c>
      <c r="R167" s="152">
        <v>0</v>
      </c>
    </row>
    <row r="168" spans="1:18" ht="15" x14ac:dyDescent="0.25">
      <c r="A168" s="150"/>
      <c r="B168" s="5" t="s">
        <v>69</v>
      </c>
      <c r="C168" s="419" t="s">
        <v>132</v>
      </c>
      <c r="D168" s="147">
        <v>0</v>
      </c>
      <c r="E168" s="147">
        <v>0</v>
      </c>
      <c r="F168" s="147">
        <v>5.99</v>
      </c>
      <c r="G168" s="147">
        <v>23.94</v>
      </c>
      <c r="H168" s="147">
        <v>0</v>
      </c>
      <c r="I168" s="147">
        <v>0</v>
      </c>
      <c r="J168" s="147">
        <v>0</v>
      </c>
      <c r="K168" s="147">
        <v>0</v>
      </c>
      <c r="L168" s="147">
        <v>0</v>
      </c>
      <c r="M168" s="147">
        <v>0.18</v>
      </c>
      <c r="N168" s="151">
        <v>0</v>
      </c>
      <c r="O168" s="151">
        <v>0</v>
      </c>
      <c r="P168" s="151">
        <v>0</v>
      </c>
      <c r="Q168" s="151">
        <v>0</v>
      </c>
      <c r="R168" s="152">
        <v>1.7999999999999999E-2</v>
      </c>
    </row>
    <row r="169" spans="1:18" ht="15" x14ac:dyDescent="0.25">
      <c r="A169" s="150"/>
      <c r="B169" s="5" t="s">
        <v>136</v>
      </c>
      <c r="C169" s="419" t="s">
        <v>137</v>
      </c>
      <c r="D169" s="147">
        <v>0.75</v>
      </c>
      <c r="E169" s="147">
        <v>0.26</v>
      </c>
      <c r="F169" s="147">
        <v>6.23</v>
      </c>
      <c r="G169" s="147">
        <v>30.3</v>
      </c>
      <c r="H169" s="147">
        <v>8.0000000000000002E-3</v>
      </c>
      <c r="I169" s="147">
        <v>4.0000000000000001E-3</v>
      </c>
      <c r="J169" s="147">
        <v>0</v>
      </c>
      <c r="K169" s="147">
        <v>0</v>
      </c>
      <c r="L169" s="147">
        <v>0.04</v>
      </c>
      <c r="M169" s="147">
        <v>0.8</v>
      </c>
      <c r="N169" s="151">
        <v>0</v>
      </c>
      <c r="O169" s="151">
        <v>5</v>
      </c>
      <c r="P169" s="151">
        <v>1E-3</v>
      </c>
      <c r="Q169" s="151">
        <v>15</v>
      </c>
      <c r="R169" s="152">
        <v>0.1</v>
      </c>
    </row>
    <row r="170" spans="1:18" ht="15" x14ac:dyDescent="0.25">
      <c r="A170" s="150"/>
      <c r="B170" s="5" t="s">
        <v>138</v>
      </c>
      <c r="C170" s="419" t="s">
        <v>137</v>
      </c>
      <c r="D170" s="147">
        <v>1.1499999999999999</v>
      </c>
      <c r="E170" s="147">
        <v>0.33</v>
      </c>
      <c r="F170" s="147">
        <v>6.65</v>
      </c>
      <c r="G170" s="147">
        <v>34.200000000000003</v>
      </c>
      <c r="H170" s="147">
        <v>4.2000000000000003E-2</v>
      </c>
      <c r="I170" s="147">
        <v>4.0000000000000001E-3</v>
      </c>
      <c r="J170" s="147">
        <v>0</v>
      </c>
      <c r="K170" s="147">
        <v>0</v>
      </c>
      <c r="L170" s="147">
        <v>0.03</v>
      </c>
      <c r="M170" s="147">
        <v>2.7</v>
      </c>
      <c r="N170" s="151">
        <v>0</v>
      </c>
      <c r="O170" s="151">
        <v>8.3000000000000007</v>
      </c>
      <c r="P170" s="151">
        <v>0</v>
      </c>
      <c r="Q170" s="151">
        <v>23.3</v>
      </c>
      <c r="R170" s="152">
        <v>0.27</v>
      </c>
    </row>
    <row r="171" spans="1:18" ht="15" x14ac:dyDescent="0.25">
      <c r="A171" s="21" t="s">
        <v>139</v>
      </c>
      <c r="B171" s="465" t="s">
        <v>140</v>
      </c>
      <c r="C171" s="22" t="s">
        <v>45</v>
      </c>
      <c r="D171" s="148">
        <f t="shared" ref="D171:R171" si="34">SUM(D172:D175)</f>
        <v>4.21</v>
      </c>
      <c r="E171" s="148">
        <f t="shared" si="34"/>
        <v>4.6100000000000003</v>
      </c>
      <c r="F171" s="148">
        <f t="shared" si="34"/>
        <v>17.07</v>
      </c>
      <c r="G171" s="148">
        <f t="shared" si="34"/>
        <v>125.56</v>
      </c>
      <c r="H171" s="148">
        <f t="shared" si="34"/>
        <v>1.2E-2</v>
      </c>
      <c r="I171" s="148">
        <f t="shared" si="34"/>
        <v>0.151</v>
      </c>
      <c r="J171" s="148">
        <f t="shared" si="34"/>
        <v>0</v>
      </c>
      <c r="K171" s="148">
        <f t="shared" si="34"/>
        <v>2.7E-2</v>
      </c>
      <c r="L171" s="148">
        <f t="shared" si="34"/>
        <v>7.0000000000000001E-3</v>
      </c>
      <c r="M171" s="148">
        <f t="shared" si="34"/>
        <v>32.504000000000005</v>
      </c>
      <c r="N171" s="148">
        <f t="shared" si="34"/>
        <v>1.0999999999999999E-2</v>
      </c>
      <c r="O171" s="148">
        <f t="shared" si="34"/>
        <v>26.545000000000002</v>
      </c>
      <c r="P171" s="148">
        <f t="shared" si="34"/>
        <v>2E-3</v>
      </c>
      <c r="Q171" s="148">
        <f t="shared" si="34"/>
        <v>124.53999999999999</v>
      </c>
      <c r="R171" s="149">
        <f t="shared" si="34"/>
        <v>0.76100000000000001</v>
      </c>
    </row>
    <row r="172" spans="1:18" ht="15" x14ac:dyDescent="0.25">
      <c r="A172" s="21"/>
      <c r="B172" s="5" t="s">
        <v>32</v>
      </c>
      <c r="C172" s="419" t="s">
        <v>141</v>
      </c>
      <c r="D172" s="147">
        <v>0</v>
      </c>
      <c r="E172" s="147">
        <v>0</v>
      </c>
      <c r="F172" s="147">
        <v>0</v>
      </c>
      <c r="G172" s="147">
        <v>0</v>
      </c>
      <c r="H172" s="147">
        <v>0</v>
      </c>
      <c r="I172" s="147">
        <v>0</v>
      </c>
      <c r="J172" s="147">
        <v>0</v>
      </c>
      <c r="K172" s="147">
        <v>0</v>
      </c>
      <c r="L172" s="147">
        <v>0</v>
      </c>
      <c r="M172" s="147">
        <v>0</v>
      </c>
      <c r="N172" s="151">
        <v>0</v>
      </c>
      <c r="O172" s="151">
        <v>0</v>
      </c>
      <c r="P172" s="151">
        <v>0</v>
      </c>
      <c r="Q172" s="151">
        <v>0</v>
      </c>
      <c r="R172" s="152">
        <v>0</v>
      </c>
    </row>
    <row r="173" spans="1:18" ht="15" x14ac:dyDescent="0.25">
      <c r="A173" s="21"/>
      <c r="B173" s="5" t="s">
        <v>142</v>
      </c>
      <c r="C173" s="419" t="s">
        <v>143</v>
      </c>
      <c r="D173" s="147">
        <v>0.54</v>
      </c>
      <c r="E173" s="147">
        <v>0.33</v>
      </c>
      <c r="F173" s="147">
        <v>0.23</v>
      </c>
      <c r="G173" s="147">
        <v>6.42</v>
      </c>
      <c r="H173" s="147">
        <v>0</v>
      </c>
      <c r="I173" s="147">
        <v>4.0000000000000001E-3</v>
      </c>
      <c r="J173" s="147">
        <v>0</v>
      </c>
      <c r="K173" s="147">
        <v>0</v>
      </c>
      <c r="L173" s="147">
        <v>7.0000000000000001E-3</v>
      </c>
      <c r="M173" s="147">
        <v>2.84</v>
      </c>
      <c r="N173" s="151">
        <v>0</v>
      </c>
      <c r="O173" s="151">
        <v>9.4350000000000005</v>
      </c>
      <c r="P173" s="151">
        <v>0</v>
      </c>
      <c r="Q173" s="151">
        <v>14.54</v>
      </c>
      <c r="R173" s="152">
        <v>0.48799999999999999</v>
      </c>
    </row>
    <row r="174" spans="1:18" ht="30" x14ac:dyDescent="0.25">
      <c r="A174" s="21"/>
      <c r="B174" s="5" t="s">
        <v>75</v>
      </c>
      <c r="C174" s="419" t="s">
        <v>144</v>
      </c>
      <c r="D174" s="147">
        <v>3.67</v>
      </c>
      <c r="E174" s="147">
        <v>4.28</v>
      </c>
      <c r="F174" s="147">
        <v>5.74</v>
      </c>
      <c r="G174" s="147">
        <v>77</v>
      </c>
      <c r="H174" s="147">
        <v>1.2E-2</v>
      </c>
      <c r="I174" s="147">
        <v>0.14699999999999999</v>
      </c>
      <c r="J174" s="147">
        <v>0</v>
      </c>
      <c r="K174" s="147">
        <v>2.7E-2</v>
      </c>
      <c r="L174" s="147">
        <v>0</v>
      </c>
      <c r="M174" s="147">
        <v>29.33</v>
      </c>
      <c r="N174" s="151">
        <v>1.0999999999999999E-2</v>
      </c>
      <c r="O174" s="151">
        <v>17.11</v>
      </c>
      <c r="P174" s="151">
        <v>2E-3</v>
      </c>
      <c r="Q174" s="151">
        <v>110</v>
      </c>
      <c r="R174" s="152">
        <v>0.24</v>
      </c>
    </row>
    <row r="175" spans="1:18" ht="15" x14ac:dyDescent="0.25">
      <c r="A175" s="148"/>
      <c r="B175" s="5" t="s">
        <v>47</v>
      </c>
      <c r="C175" s="419" t="s">
        <v>77</v>
      </c>
      <c r="D175" s="147">
        <v>0</v>
      </c>
      <c r="E175" s="147">
        <v>0</v>
      </c>
      <c r="F175" s="147">
        <v>11.1</v>
      </c>
      <c r="G175" s="147">
        <v>42.14</v>
      </c>
      <c r="H175" s="147">
        <v>0</v>
      </c>
      <c r="I175" s="147">
        <v>0</v>
      </c>
      <c r="J175" s="147">
        <v>0</v>
      </c>
      <c r="K175" s="147">
        <v>0</v>
      </c>
      <c r="L175" s="147">
        <v>0</v>
      </c>
      <c r="M175" s="147">
        <v>0.33400000000000002</v>
      </c>
      <c r="N175" s="151">
        <v>0</v>
      </c>
      <c r="O175" s="151">
        <v>0</v>
      </c>
      <c r="P175" s="151">
        <v>0</v>
      </c>
      <c r="Q175" s="151">
        <v>0</v>
      </c>
      <c r="R175" s="152">
        <v>3.3000000000000002E-2</v>
      </c>
    </row>
    <row r="176" spans="1:18" ht="15" x14ac:dyDescent="0.25">
      <c r="A176" s="21">
        <v>10</v>
      </c>
      <c r="B176" s="465" t="s">
        <v>49</v>
      </c>
      <c r="C176" s="16">
        <v>30</v>
      </c>
      <c r="D176" s="148">
        <f t="shared" ref="D176:R176" si="35">SUM(D177)</f>
        <v>2.37</v>
      </c>
      <c r="E176" s="148">
        <f t="shared" si="35"/>
        <v>0.27</v>
      </c>
      <c r="F176" s="148">
        <f t="shared" si="35"/>
        <v>11.4</v>
      </c>
      <c r="G176" s="148">
        <f t="shared" si="35"/>
        <v>59.7</v>
      </c>
      <c r="H176" s="148">
        <f t="shared" si="35"/>
        <v>4.8000000000000001E-2</v>
      </c>
      <c r="I176" s="148">
        <f t="shared" si="35"/>
        <v>1.7999999999999999E-2</v>
      </c>
      <c r="J176" s="148">
        <f t="shared" si="35"/>
        <v>0</v>
      </c>
      <c r="K176" s="148">
        <f>SUM(K177)</f>
        <v>0</v>
      </c>
      <c r="L176" s="148">
        <f>SUM(L177)</f>
        <v>0.39</v>
      </c>
      <c r="M176" s="148">
        <f t="shared" si="35"/>
        <v>6.9</v>
      </c>
      <c r="N176" s="148">
        <f t="shared" si="35"/>
        <v>1E-3</v>
      </c>
      <c r="O176" s="148">
        <f t="shared" si="35"/>
        <v>9.9</v>
      </c>
      <c r="P176" s="148">
        <f t="shared" si="35"/>
        <v>2E-3</v>
      </c>
      <c r="Q176" s="148">
        <f t="shared" si="35"/>
        <v>26.1</v>
      </c>
      <c r="R176" s="149">
        <f t="shared" si="35"/>
        <v>0.6</v>
      </c>
    </row>
    <row r="177" spans="1:18" ht="30" x14ac:dyDescent="0.25">
      <c r="A177" s="430"/>
      <c r="B177" s="24" t="s">
        <v>50</v>
      </c>
      <c r="C177" s="431" t="s">
        <v>51</v>
      </c>
      <c r="D177" s="432">
        <v>2.37</v>
      </c>
      <c r="E177" s="432">
        <v>0.27</v>
      </c>
      <c r="F177" s="432">
        <v>11.4</v>
      </c>
      <c r="G177" s="432">
        <v>59.7</v>
      </c>
      <c r="H177" s="432">
        <v>4.8000000000000001E-2</v>
      </c>
      <c r="I177" s="432">
        <v>1.7999999999999999E-2</v>
      </c>
      <c r="J177" s="432">
        <v>0</v>
      </c>
      <c r="K177" s="432">
        <v>0</v>
      </c>
      <c r="L177" s="432">
        <v>0.39</v>
      </c>
      <c r="M177" s="432">
        <v>6.9</v>
      </c>
      <c r="N177" s="433">
        <v>1E-3</v>
      </c>
      <c r="O177" s="433">
        <v>9.9</v>
      </c>
      <c r="P177" s="433">
        <v>2E-3</v>
      </c>
      <c r="Q177" s="433">
        <v>26.1</v>
      </c>
      <c r="R177" s="434">
        <v>0.6</v>
      </c>
    </row>
    <row r="178" spans="1:18" ht="15" x14ac:dyDescent="0.25">
      <c r="A178" s="57">
        <v>424</v>
      </c>
      <c r="B178" s="465" t="s">
        <v>146</v>
      </c>
      <c r="C178" s="22" t="s">
        <v>147</v>
      </c>
      <c r="D178" s="148">
        <f t="shared" ref="D178:R178" si="36">SUM(D179)</f>
        <v>5.08</v>
      </c>
      <c r="E178" s="148">
        <f t="shared" si="36"/>
        <v>4.5999999999999996</v>
      </c>
      <c r="F178" s="148">
        <f t="shared" si="36"/>
        <v>0.28000000000000003</v>
      </c>
      <c r="G178" s="148">
        <f t="shared" si="36"/>
        <v>62.8</v>
      </c>
      <c r="H178" s="437">
        <f t="shared" si="36"/>
        <v>0.28000000000000003</v>
      </c>
      <c r="I178" s="437">
        <f t="shared" si="36"/>
        <v>0.17599999999999999</v>
      </c>
      <c r="J178" s="148">
        <f t="shared" si="36"/>
        <v>0</v>
      </c>
      <c r="K178" s="148">
        <f t="shared" si="36"/>
        <v>0.1</v>
      </c>
      <c r="L178" s="148">
        <f t="shared" si="36"/>
        <v>0.24</v>
      </c>
      <c r="M178" s="437">
        <f t="shared" si="36"/>
        <v>22</v>
      </c>
      <c r="N178" s="437">
        <f t="shared" si="36"/>
        <v>8.0000000000000002E-3</v>
      </c>
      <c r="O178" s="437">
        <f t="shared" si="36"/>
        <v>4.8</v>
      </c>
      <c r="P178" s="437">
        <f t="shared" si="36"/>
        <v>1.2E-2</v>
      </c>
      <c r="Q178" s="437">
        <f t="shared" si="36"/>
        <v>76.8</v>
      </c>
      <c r="R178" s="438">
        <f t="shared" si="36"/>
        <v>1</v>
      </c>
    </row>
    <row r="179" spans="1:18" thickBot="1" x14ac:dyDescent="0.3">
      <c r="A179" s="57"/>
      <c r="B179" s="5" t="s">
        <v>70</v>
      </c>
      <c r="C179" s="419" t="s">
        <v>148</v>
      </c>
      <c r="D179" s="147">
        <v>5.08</v>
      </c>
      <c r="E179" s="147">
        <v>4.5999999999999996</v>
      </c>
      <c r="F179" s="147">
        <v>0.28000000000000003</v>
      </c>
      <c r="G179" s="147">
        <v>62.8</v>
      </c>
      <c r="H179" s="153">
        <v>0.28000000000000003</v>
      </c>
      <c r="I179" s="153">
        <v>0.17599999999999999</v>
      </c>
      <c r="J179" s="147">
        <v>0</v>
      </c>
      <c r="K179" s="147">
        <v>0.1</v>
      </c>
      <c r="L179" s="147">
        <v>0.24</v>
      </c>
      <c r="M179" s="153">
        <v>22</v>
      </c>
      <c r="N179" s="154">
        <v>8.0000000000000002E-3</v>
      </c>
      <c r="O179" s="154">
        <v>4.8</v>
      </c>
      <c r="P179" s="154">
        <v>1.2E-2</v>
      </c>
      <c r="Q179" s="154">
        <v>76.8</v>
      </c>
      <c r="R179" s="155">
        <v>1</v>
      </c>
    </row>
    <row r="180" spans="1:18" thickBot="1" x14ac:dyDescent="0.3">
      <c r="A180" s="481" t="s">
        <v>52</v>
      </c>
      <c r="B180" s="482"/>
      <c r="C180" s="483"/>
      <c r="D180" s="25">
        <f>SUM(D159,D163,D171,D176,D178,)</f>
        <v>22.954000000000001</v>
      </c>
      <c r="E180" s="25">
        <f t="shared" ref="E180:R180" si="37">SUM(E159,E163,E171,E176,E178,)</f>
        <v>27.93</v>
      </c>
      <c r="F180" s="25">
        <f t="shared" si="37"/>
        <v>64.518000000000001</v>
      </c>
      <c r="G180" s="25">
        <f t="shared" si="37"/>
        <v>604.75</v>
      </c>
      <c r="H180" s="25">
        <f t="shared" si="37"/>
        <v>0.49000000000000005</v>
      </c>
      <c r="I180" s="25">
        <f t="shared" si="37"/>
        <v>0.64800000000000013</v>
      </c>
      <c r="J180" s="25">
        <f t="shared" si="37"/>
        <v>2.0499999999999998</v>
      </c>
      <c r="K180" s="25">
        <f t="shared" si="37"/>
        <v>0.25600000000000001</v>
      </c>
      <c r="L180" s="25">
        <f t="shared" si="37"/>
        <v>1.161</v>
      </c>
      <c r="M180" s="25">
        <f t="shared" si="37"/>
        <v>379.12400000000002</v>
      </c>
      <c r="N180" s="25">
        <f t="shared" si="37"/>
        <v>3.4000000000000002E-2</v>
      </c>
      <c r="O180" s="25">
        <f t="shared" si="37"/>
        <v>86.828999999999994</v>
      </c>
      <c r="P180" s="25">
        <f t="shared" si="37"/>
        <v>2.3E-2</v>
      </c>
      <c r="Q180" s="25">
        <f t="shared" si="37"/>
        <v>487.98000000000008</v>
      </c>
      <c r="R180" s="25">
        <f t="shared" si="37"/>
        <v>3.4090000000000003</v>
      </c>
    </row>
    <row r="181" spans="1:18" ht="18.75" x14ac:dyDescent="0.25">
      <c r="A181" s="27"/>
      <c r="B181" s="28"/>
      <c r="C181" s="107"/>
      <c r="D181" s="108"/>
      <c r="E181" s="108"/>
      <c r="F181" s="108"/>
      <c r="G181" s="108"/>
      <c r="H181" s="108"/>
      <c r="I181" s="108"/>
      <c r="J181" s="108"/>
      <c r="K181" s="108"/>
      <c r="L181" s="108"/>
      <c r="M181" s="108"/>
      <c r="N181" s="108"/>
      <c r="O181" s="108"/>
      <c r="P181" s="108"/>
      <c r="Q181" s="108"/>
      <c r="R181" s="108"/>
    </row>
    <row r="182" spans="1:18" ht="18.75" x14ac:dyDescent="0.25">
      <c r="A182" s="27"/>
      <c r="B182" s="28"/>
      <c r="C182" s="107"/>
      <c r="D182" s="108"/>
      <c r="E182" s="108"/>
      <c r="F182" s="108"/>
      <c r="G182" s="108"/>
      <c r="H182" s="108"/>
      <c r="I182" s="108"/>
      <c r="J182" s="108"/>
      <c r="K182" s="108"/>
      <c r="L182" s="108"/>
      <c r="M182" s="108"/>
      <c r="N182" s="108"/>
      <c r="O182" s="108"/>
      <c r="P182" s="108"/>
      <c r="Q182" s="108"/>
      <c r="R182" s="108"/>
    </row>
    <row r="183" spans="1:18" ht="18.75" x14ac:dyDescent="0.25">
      <c r="A183" s="27"/>
      <c r="B183" s="28"/>
      <c r="C183" s="107"/>
      <c r="D183" s="108"/>
      <c r="E183" s="108"/>
      <c r="F183" s="108"/>
      <c r="G183" s="108"/>
      <c r="H183" s="108"/>
      <c r="I183" s="108"/>
      <c r="J183" s="108"/>
      <c r="K183" s="108"/>
      <c r="L183" s="108"/>
      <c r="M183" s="108"/>
      <c r="N183" s="108"/>
      <c r="O183" s="108"/>
      <c r="P183" s="108"/>
      <c r="Q183" s="108"/>
      <c r="R183" s="108"/>
    </row>
    <row r="184" spans="1:18" s="323" customFormat="1" ht="77.25" customHeight="1" x14ac:dyDescent="0.25">
      <c r="A184" s="27"/>
      <c r="B184" s="28"/>
      <c r="C184" s="107"/>
      <c r="D184" s="108"/>
      <c r="E184" s="108"/>
      <c r="F184" s="108"/>
      <c r="G184" s="108"/>
      <c r="H184" s="108"/>
      <c r="I184" s="108"/>
      <c r="J184" s="108"/>
      <c r="K184" s="108"/>
      <c r="L184" s="108"/>
      <c r="M184" s="108"/>
      <c r="N184" s="108"/>
      <c r="O184" s="108"/>
      <c r="P184" s="108"/>
      <c r="Q184" s="108"/>
      <c r="R184" s="108"/>
    </row>
    <row r="185" spans="1:18" ht="21.75" customHeight="1" thickBot="1" x14ac:dyDescent="0.3">
      <c r="A185" s="503" t="s">
        <v>153</v>
      </c>
      <c r="B185" s="503"/>
      <c r="C185" s="503"/>
      <c r="D185" s="503"/>
      <c r="E185" s="503"/>
      <c r="F185" s="503"/>
      <c r="G185" s="503"/>
      <c r="H185" s="503"/>
      <c r="I185" s="503"/>
      <c r="J185" s="503"/>
      <c r="K185" s="503"/>
      <c r="L185" s="503"/>
      <c r="M185" s="503"/>
      <c r="N185" s="503"/>
      <c r="O185" s="503"/>
      <c r="P185" s="503"/>
      <c r="Q185" s="503"/>
      <c r="R185" s="503"/>
    </row>
    <row r="186" spans="1:18" x14ac:dyDescent="0.25">
      <c r="A186" s="504" t="s">
        <v>1</v>
      </c>
      <c r="B186" s="506" t="s">
        <v>2</v>
      </c>
      <c r="C186" s="508" t="s">
        <v>3</v>
      </c>
      <c r="D186" s="510" t="s">
        <v>4</v>
      </c>
      <c r="E186" s="510"/>
      <c r="F186" s="510"/>
      <c r="G186" s="511" t="s">
        <v>5</v>
      </c>
      <c r="H186" s="513" t="s">
        <v>6</v>
      </c>
      <c r="I186" s="514"/>
      <c r="J186" s="514"/>
      <c r="K186" s="514"/>
      <c r="L186" s="515"/>
      <c r="M186" s="510" t="s">
        <v>7</v>
      </c>
      <c r="N186" s="513"/>
      <c r="O186" s="513"/>
      <c r="P186" s="513"/>
      <c r="Q186" s="513"/>
      <c r="R186" s="516"/>
    </row>
    <row r="187" spans="1:18" ht="32.25" thickBot="1" x14ac:dyDescent="0.3">
      <c r="A187" s="505"/>
      <c r="B187" s="507"/>
      <c r="C187" s="509"/>
      <c r="D187" s="65" t="s">
        <v>8</v>
      </c>
      <c r="E187" s="65" t="s">
        <v>9</v>
      </c>
      <c r="F187" s="65" t="s">
        <v>10</v>
      </c>
      <c r="G187" s="512"/>
      <c r="H187" s="65" t="s">
        <v>11</v>
      </c>
      <c r="I187" s="65" t="s">
        <v>12</v>
      </c>
      <c r="J187" s="65" t="s">
        <v>13</v>
      </c>
      <c r="K187" s="65" t="s">
        <v>14</v>
      </c>
      <c r="L187" s="65" t="s">
        <v>15</v>
      </c>
      <c r="M187" s="65" t="s">
        <v>16</v>
      </c>
      <c r="N187" s="32" t="s">
        <v>17</v>
      </c>
      <c r="O187" s="32" t="s">
        <v>18</v>
      </c>
      <c r="P187" s="32" t="s">
        <v>19</v>
      </c>
      <c r="Q187" s="32" t="s">
        <v>20</v>
      </c>
      <c r="R187" s="66" t="s">
        <v>21</v>
      </c>
    </row>
    <row r="188" spans="1:18" ht="15" x14ac:dyDescent="0.25">
      <c r="A188" s="343">
        <v>2</v>
      </c>
      <c r="B188" s="472" t="s">
        <v>423</v>
      </c>
      <c r="C188" s="404">
        <v>60</v>
      </c>
      <c r="D188" s="417">
        <f t="shared" ref="D188:R188" si="38">SUM(D189:D192)</f>
        <v>0.625</v>
      </c>
      <c r="E188" s="417">
        <f t="shared" si="38"/>
        <v>7.0810000000000004</v>
      </c>
      <c r="F188" s="417">
        <f t="shared" si="38"/>
        <v>3.3310000000000004</v>
      </c>
      <c r="G188" s="417">
        <f t="shared" si="38"/>
        <v>80.349999999999994</v>
      </c>
      <c r="H188" s="441">
        <f t="shared" si="38"/>
        <v>1.9999999999999997E-2</v>
      </c>
      <c r="I188" s="441">
        <f t="shared" si="38"/>
        <v>1.9999999999999997E-2</v>
      </c>
      <c r="J188" s="441">
        <f t="shared" si="38"/>
        <v>30.610000000000003</v>
      </c>
      <c r="K188" s="441">
        <f t="shared" si="38"/>
        <v>0.314</v>
      </c>
      <c r="L188" s="441">
        <f t="shared" si="38"/>
        <v>0.755</v>
      </c>
      <c r="M188" s="441">
        <f t="shared" si="38"/>
        <v>21.396000000000001</v>
      </c>
      <c r="N188" s="441">
        <f t="shared" si="38"/>
        <v>2E-3</v>
      </c>
      <c r="O188" s="441">
        <f t="shared" si="38"/>
        <v>10.847999999999999</v>
      </c>
      <c r="P188" s="441">
        <f t="shared" si="38"/>
        <v>0</v>
      </c>
      <c r="Q188" s="441">
        <f t="shared" si="38"/>
        <v>17.34</v>
      </c>
      <c r="R188" s="442">
        <f t="shared" si="38"/>
        <v>0.51700000000000002</v>
      </c>
    </row>
    <row r="189" spans="1:18" ht="15" x14ac:dyDescent="0.25">
      <c r="A189" s="104"/>
      <c r="B189" s="72" t="s">
        <v>424</v>
      </c>
      <c r="C189" s="72" t="s">
        <v>162</v>
      </c>
      <c r="D189" s="153">
        <v>0.432</v>
      </c>
      <c r="E189" s="153">
        <v>2.4E-2</v>
      </c>
      <c r="F189" s="153">
        <v>1.1279999999999999</v>
      </c>
      <c r="G189" s="153">
        <v>6.72</v>
      </c>
      <c r="H189" s="298">
        <v>7.0000000000000001E-3</v>
      </c>
      <c r="I189" s="298">
        <v>8.9999999999999993E-3</v>
      </c>
      <c r="J189" s="298">
        <v>10.8</v>
      </c>
      <c r="K189" s="298">
        <v>1E-3</v>
      </c>
      <c r="L189" s="298">
        <v>2.4E-2</v>
      </c>
      <c r="M189" s="298">
        <v>11.52</v>
      </c>
      <c r="N189" s="299">
        <v>1E-3</v>
      </c>
      <c r="O189" s="299">
        <v>3.84</v>
      </c>
      <c r="P189" s="299">
        <v>0</v>
      </c>
      <c r="Q189" s="299">
        <v>7.44</v>
      </c>
      <c r="R189" s="300">
        <v>0.14399999999999999</v>
      </c>
    </row>
    <row r="190" spans="1:18" ht="15" x14ac:dyDescent="0.25">
      <c r="A190" s="104"/>
      <c r="B190" s="72" t="s">
        <v>158</v>
      </c>
      <c r="C190" s="67" t="s">
        <v>425</v>
      </c>
      <c r="D190" s="72">
        <v>4.8000000000000001E-2</v>
      </c>
      <c r="E190" s="72">
        <v>4.8000000000000001E-2</v>
      </c>
      <c r="F190" s="72">
        <v>1.08</v>
      </c>
      <c r="G190" s="72">
        <v>5.4</v>
      </c>
      <c r="H190" s="72">
        <v>4.0000000000000001E-3</v>
      </c>
      <c r="I190" s="72">
        <v>2E-3</v>
      </c>
      <c r="J190" s="72">
        <v>19.8</v>
      </c>
      <c r="K190" s="72">
        <v>1E-3</v>
      </c>
      <c r="L190" s="72">
        <v>2.4E-2</v>
      </c>
      <c r="M190" s="72">
        <v>1.92</v>
      </c>
      <c r="N190" s="88">
        <v>0</v>
      </c>
      <c r="O190" s="88">
        <v>1.08</v>
      </c>
      <c r="P190" s="88">
        <v>0</v>
      </c>
      <c r="Q190" s="88">
        <v>1.32</v>
      </c>
      <c r="R190" s="89">
        <v>0.26400000000000001</v>
      </c>
    </row>
    <row r="191" spans="1:18" ht="15" x14ac:dyDescent="0.25">
      <c r="A191" s="104"/>
      <c r="B191" s="72" t="s">
        <v>192</v>
      </c>
      <c r="C191" s="72" t="s">
        <v>426</v>
      </c>
      <c r="D191" s="153">
        <v>0.14499999999999999</v>
      </c>
      <c r="E191" s="153">
        <v>1.6E-2</v>
      </c>
      <c r="F191" s="153">
        <v>1.123</v>
      </c>
      <c r="G191" s="153">
        <v>5.3</v>
      </c>
      <c r="H191" s="298">
        <v>8.9999999999999993E-3</v>
      </c>
      <c r="I191" s="298">
        <v>8.9999999999999993E-3</v>
      </c>
      <c r="J191" s="298">
        <v>0.01</v>
      </c>
      <c r="K191" s="298">
        <v>0.312</v>
      </c>
      <c r="L191" s="298">
        <v>6.2E-2</v>
      </c>
      <c r="M191" s="298">
        <v>7.9560000000000004</v>
      </c>
      <c r="N191" s="299">
        <v>1E-3</v>
      </c>
      <c r="O191" s="299">
        <v>5.9279999999999999</v>
      </c>
      <c r="P191" s="299">
        <v>0</v>
      </c>
      <c r="Q191" s="299">
        <v>8.58</v>
      </c>
      <c r="R191" s="300">
        <v>0.109</v>
      </c>
    </row>
    <row r="192" spans="1:18" ht="15" x14ac:dyDescent="0.25">
      <c r="A192" s="104"/>
      <c r="B192" s="72" t="s">
        <v>163</v>
      </c>
      <c r="C192" s="340" t="s">
        <v>211</v>
      </c>
      <c r="D192" s="72">
        <v>0</v>
      </c>
      <c r="E192" s="72">
        <v>6.9930000000000003</v>
      </c>
      <c r="F192" s="72">
        <v>0</v>
      </c>
      <c r="G192" s="72">
        <v>62.93</v>
      </c>
      <c r="H192" s="72">
        <v>0</v>
      </c>
      <c r="I192" s="72">
        <v>0</v>
      </c>
      <c r="J192" s="72">
        <v>0</v>
      </c>
      <c r="K192" s="72">
        <v>0</v>
      </c>
      <c r="L192" s="72">
        <v>0.64500000000000002</v>
      </c>
      <c r="M192" s="72">
        <v>0</v>
      </c>
      <c r="N192" s="72">
        <v>0</v>
      </c>
      <c r="O192" s="72">
        <v>0</v>
      </c>
      <c r="P192" s="72">
        <v>0</v>
      </c>
      <c r="Q192" s="72">
        <v>0</v>
      </c>
      <c r="R192" s="89">
        <v>0</v>
      </c>
    </row>
    <row r="193" spans="1:18" x14ac:dyDescent="0.25">
      <c r="A193" s="48">
        <v>347</v>
      </c>
      <c r="B193" s="465" t="s">
        <v>89</v>
      </c>
      <c r="C193" s="16">
        <v>90</v>
      </c>
      <c r="D193" s="70">
        <f>SUM(D194:D198)</f>
        <v>14.534999999999998</v>
      </c>
      <c r="E193" s="70">
        <f t="shared" ref="E193:R193" si="39">SUM(E194:E198)</f>
        <v>2.5680000000000001</v>
      </c>
      <c r="F193" s="70">
        <f t="shared" si="39"/>
        <v>7</v>
      </c>
      <c r="G193" s="70">
        <f t="shared" si="39"/>
        <v>109.11</v>
      </c>
      <c r="H193" s="49">
        <f t="shared" si="39"/>
        <v>9.6000000000000016E-2</v>
      </c>
      <c r="I193" s="70">
        <f t="shared" si="39"/>
        <v>0.11</v>
      </c>
      <c r="J193" s="70">
        <f t="shared" si="39"/>
        <v>0.95399999999999996</v>
      </c>
      <c r="K193" s="70">
        <f>SUM(K194:K198)</f>
        <v>1.0999999999999999E-2</v>
      </c>
      <c r="L193" s="70">
        <f>SUM(L194:L198)</f>
        <v>1.0720000000000001</v>
      </c>
      <c r="M193" s="49">
        <f t="shared" si="39"/>
        <v>45.718000000000004</v>
      </c>
      <c r="N193" s="49">
        <f t="shared" si="39"/>
        <v>0.10100000000000001</v>
      </c>
      <c r="O193" s="49">
        <f t="shared" si="39"/>
        <v>32.898000000000003</v>
      </c>
      <c r="P193" s="49">
        <f t="shared" si="39"/>
        <v>1.8000000000000002E-2</v>
      </c>
      <c r="Q193" s="49">
        <f t="shared" si="39"/>
        <v>190.54</v>
      </c>
      <c r="R193" s="50">
        <f t="shared" si="39"/>
        <v>1.0110000000000001</v>
      </c>
    </row>
    <row r="194" spans="1:18" x14ac:dyDescent="0.25">
      <c r="A194" s="48"/>
      <c r="B194" s="5" t="s">
        <v>90</v>
      </c>
      <c r="C194" s="408" t="s">
        <v>497</v>
      </c>
      <c r="D194" s="408">
        <v>11.52</v>
      </c>
      <c r="E194" s="408">
        <v>0.432</v>
      </c>
      <c r="F194" s="408">
        <v>0</v>
      </c>
      <c r="G194" s="408">
        <v>49.68</v>
      </c>
      <c r="H194" s="51">
        <v>6.5000000000000002E-2</v>
      </c>
      <c r="I194" s="51">
        <v>0.05</v>
      </c>
      <c r="J194" s="408">
        <v>0.72</v>
      </c>
      <c r="K194" s="408">
        <v>7.0000000000000001E-3</v>
      </c>
      <c r="L194" s="408">
        <v>0.64800000000000002</v>
      </c>
      <c r="M194" s="51">
        <v>18</v>
      </c>
      <c r="N194" s="52">
        <v>9.7000000000000003E-2</v>
      </c>
      <c r="O194" s="52">
        <v>21.6</v>
      </c>
      <c r="P194" s="52">
        <v>1.6E-2</v>
      </c>
      <c r="Q194" s="52">
        <v>151.19999999999999</v>
      </c>
      <c r="R194" s="53">
        <v>0.46800000000000003</v>
      </c>
    </row>
    <row r="195" spans="1:18" ht="30" x14ac:dyDescent="0.25">
      <c r="A195" s="48"/>
      <c r="B195" s="5" t="s">
        <v>92</v>
      </c>
      <c r="C195" s="408" t="s">
        <v>429</v>
      </c>
      <c r="D195" s="408">
        <v>0.5</v>
      </c>
      <c r="E195" s="408">
        <v>0.63</v>
      </c>
      <c r="F195" s="408">
        <v>0.84</v>
      </c>
      <c r="G195" s="408">
        <v>10.98</v>
      </c>
      <c r="H195" s="51">
        <v>7.0000000000000001E-3</v>
      </c>
      <c r="I195" s="51">
        <v>2.7E-2</v>
      </c>
      <c r="J195" s="408">
        <v>0.23400000000000001</v>
      </c>
      <c r="K195" s="408">
        <v>4.0000000000000001E-3</v>
      </c>
      <c r="L195" s="408">
        <v>0</v>
      </c>
      <c r="M195" s="51">
        <v>21.6</v>
      </c>
      <c r="N195" s="52">
        <v>4.0000000000000001E-3</v>
      </c>
      <c r="O195" s="52">
        <v>2.52</v>
      </c>
      <c r="P195" s="52">
        <v>0</v>
      </c>
      <c r="Q195" s="52">
        <v>16.2</v>
      </c>
      <c r="R195" s="53">
        <v>1.0999999999999999E-2</v>
      </c>
    </row>
    <row r="196" spans="1:18" ht="30" x14ac:dyDescent="0.25">
      <c r="A196" s="48"/>
      <c r="B196" s="5" t="s">
        <v>93</v>
      </c>
      <c r="C196" s="408" t="s">
        <v>432</v>
      </c>
      <c r="D196" s="408">
        <v>0.995</v>
      </c>
      <c r="E196" s="408">
        <v>0.126</v>
      </c>
      <c r="F196" s="408">
        <v>6.08</v>
      </c>
      <c r="G196" s="408">
        <v>29.61</v>
      </c>
      <c r="H196" s="51">
        <v>0.02</v>
      </c>
      <c r="I196" s="51">
        <v>7.0000000000000001E-3</v>
      </c>
      <c r="J196" s="408">
        <v>0</v>
      </c>
      <c r="K196" s="408">
        <v>0</v>
      </c>
      <c r="L196" s="408">
        <v>0.26</v>
      </c>
      <c r="M196" s="51">
        <v>3.22</v>
      </c>
      <c r="N196" s="52">
        <v>0</v>
      </c>
      <c r="O196" s="52">
        <v>4.62</v>
      </c>
      <c r="P196" s="52">
        <v>1E-3</v>
      </c>
      <c r="Q196" s="52">
        <v>12.18</v>
      </c>
      <c r="R196" s="53">
        <v>0.28000000000000003</v>
      </c>
    </row>
    <row r="197" spans="1:18" x14ac:dyDescent="0.25">
      <c r="A197" s="48"/>
      <c r="B197" s="5" t="s">
        <v>95</v>
      </c>
      <c r="C197" s="408" t="s">
        <v>430</v>
      </c>
      <c r="D197" s="408">
        <v>1.52</v>
      </c>
      <c r="E197" s="408">
        <v>1.38</v>
      </c>
      <c r="F197" s="408">
        <v>0.08</v>
      </c>
      <c r="G197" s="408">
        <v>18.84</v>
      </c>
      <c r="H197" s="51">
        <v>4.0000000000000001E-3</v>
      </c>
      <c r="I197" s="51">
        <v>2.5999999999999999E-2</v>
      </c>
      <c r="J197" s="408">
        <v>0</v>
      </c>
      <c r="K197" s="408">
        <v>0</v>
      </c>
      <c r="L197" s="408">
        <v>0.16400000000000001</v>
      </c>
      <c r="M197" s="51">
        <v>2.8980000000000001</v>
      </c>
      <c r="N197" s="52">
        <v>0</v>
      </c>
      <c r="O197" s="52">
        <v>4.1580000000000004</v>
      </c>
      <c r="P197" s="52">
        <v>1E-3</v>
      </c>
      <c r="Q197" s="52">
        <v>10.96</v>
      </c>
      <c r="R197" s="53">
        <v>0.252</v>
      </c>
    </row>
    <row r="198" spans="1:18" x14ac:dyDescent="0.25">
      <c r="A198" s="48"/>
      <c r="B198" s="72" t="s">
        <v>97</v>
      </c>
      <c r="C198" s="73" t="s">
        <v>498</v>
      </c>
      <c r="D198" s="51">
        <v>0</v>
      </c>
      <c r="E198" s="51">
        <v>0</v>
      </c>
      <c r="F198" s="51">
        <v>0</v>
      </c>
      <c r="G198" s="51">
        <v>0</v>
      </c>
      <c r="H198" s="51">
        <v>0</v>
      </c>
      <c r="I198" s="51">
        <v>0</v>
      </c>
      <c r="J198" s="51">
        <v>0</v>
      </c>
      <c r="K198" s="51">
        <v>0</v>
      </c>
      <c r="L198" s="51">
        <v>0</v>
      </c>
      <c r="M198" s="51">
        <v>0</v>
      </c>
      <c r="N198" s="52">
        <v>0</v>
      </c>
      <c r="O198" s="52">
        <v>0</v>
      </c>
      <c r="P198" s="52">
        <v>0</v>
      </c>
      <c r="Q198" s="52">
        <v>0</v>
      </c>
      <c r="R198" s="53">
        <v>0</v>
      </c>
    </row>
    <row r="199" spans="1:18" ht="28.5" x14ac:dyDescent="0.25">
      <c r="A199" s="4">
        <v>165</v>
      </c>
      <c r="B199" s="463" t="s">
        <v>37</v>
      </c>
      <c r="C199" s="16">
        <v>150</v>
      </c>
      <c r="D199" s="17">
        <f>SUM(D200:D203)</f>
        <v>8.7969999999999988</v>
      </c>
      <c r="E199" s="17">
        <f t="shared" ref="E199:R199" si="40">SUM(E200:E203)</f>
        <v>4.76</v>
      </c>
      <c r="F199" s="17">
        <f t="shared" si="40"/>
        <v>46.744</v>
      </c>
      <c r="G199" s="17">
        <f t="shared" si="40"/>
        <v>255.7</v>
      </c>
      <c r="H199" s="17">
        <f t="shared" si="40"/>
        <v>0.25700000000000001</v>
      </c>
      <c r="I199" s="17">
        <f t="shared" si="40"/>
        <v>0.13500000000000001</v>
      </c>
      <c r="J199" s="17">
        <f t="shared" si="40"/>
        <v>0</v>
      </c>
      <c r="K199" s="17">
        <f t="shared" si="40"/>
        <v>1.6E-2</v>
      </c>
      <c r="L199" s="17">
        <f t="shared" si="40"/>
        <v>0.59100000000000008</v>
      </c>
      <c r="M199" s="17">
        <f t="shared" si="40"/>
        <v>14.736000000000001</v>
      </c>
      <c r="N199" s="17">
        <f t="shared" si="40"/>
        <v>2E-3</v>
      </c>
      <c r="O199" s="19">
        <f t="shared" si="40"/>
        <v>139.21699999999998</v>
      </c>
      <c r="P199" s="17">
        <f t="shared" si="40"/>
        <v>4.0000000000000001E-3</v>
      </c>
      <c r="Q199" s="19">
        <f t="shared" si="40"/>
        <v>208.43</v>
      </c>
      <c r="R199" s="18">
        <f t="shared" si="40"/>
        <v>4.6669999999999998</v>
      </c>
    </row>
    <row r="200" spans="1:18" ht="15.75" customHeight="1" x14ac:dyDescent="0.25">
      <c r="A200" s="4"/>
      <c r="B200" s="5" t="s">
        <v>32</v>
      </c>
      <c r="C200" s="125" t="s">
        <v>476</v>
      </c>
      <c r="D200" s="131">
        <v>0</v>
      </c>
      <c r="E200" s="131">
        <v>0</v>
      </c>
      <c r="F200" s="131">
        <v>0</v>
      </c>
      <c r="G200" s="131">
        <v>0</v>
      </c>
      <c r="H200" s="8">
        <v>0</v>
      </c>
      <c r="I200" s="8">
        <v>0</v>
      </c>
      <c r="J200" s="5">
        <v>0</v>
      </c>
      <c r="K200" s="10">
        <v>0</v>
      </c>
      <c r="L200" s="10">
        <v>0</v>
      </c>
      <c r="M200" s="11">
        <v>0</v>
      </c>
      <c r="N200" s="8">
        <v>0</v>
      </c>
      <c r="O200" s="8">
        <v>0</v>
      </c>
      <c r="P200" s="8">
        <v>0</v>
      </c>
      <c r="Q200" s="12">
        <v>0</v>
      </c>
      <c r="R200" s="13">
        <v>0</v>
      </c>
    </row>
    <row r="201" spans="1:18" x14ac:dyDescent="0.25">
      <c r="A201" s="4"/>
      <c r="B201" s="5" t="s">
        <v>40</v>
      </c>
      <c r="C201" s="125" t="s">
        <v>477</v>
      </c>
      <c r="D201" s="131">
        <v>8.77</v>
      </c>
      <c r="E201" s="131">
        <v>2.2999999999999998</v>
      </c>
      <c r="F201" s="131">
        <v>46.7</v>
      </c>
      <c r="G201" s="131">
        <v>233.2</v>
      </c>
      <c r="H201" s="8">
        <v>0.25700000000000001</v>
      </c>
      <c r="I201" s="8">
        <v>0.13100000000000001</v>
      </c>
      <c r="J201" s="5">
        <v>0</v>
      </c>
      <c r="K201" s="10">
        <v>1E-3</v>
      </c>
      <c r="L201" s="10">
        <v>0.55700000000000005</v>
      </c>
      <c r="M201" s="11">
        <v>13.92</v>
      </c>
      <c r="N201" s="8">
        <v>2E-3</v>
      </c>
      <c r="O201" s="8">
        <v>139.19999999999999</v>
      </c>
      <c r="P201" s="8">
        <v>4.0000000000000001E-3</v>
      </c>
      <c r="Q201" s="12">
        <v>207.41</v>
      </c>
      <c r="R201" s="13">
        <v>4.66</v>
      </c>
    </row>
    <row r="202" spans="1:18" x14ac:dyDescent="0.25">
      <c r="A202" s="4"/>
      <c r="B202" s="5" t="s">
        <v>35</v>
      </c>
      <c r="C202" s="125" t="s">
        <v>478</v>
      </c>
      <c r="D202" s="131">
        <v>0</v>
      </c>
      <c r="E202" s="131">
        <v>0</v>
      </c>
      <c r="F202" s="131">
        <v>0</v>
      </c>
      <c r="G202" s="131">
        <v>0</v>
      </c>
      <c r="H202" s="8">
        <v>0</v>
      </c>
      <c r="I202" s="8">
        <v>0</v>
      </c>
      <c r="J202" s="5">
        <v>0</v>
      </c>
      <c r="K202" s="10">
        <v>0</v>
      </c>
      <c r="L202" s="10">
        <v>0</v>
      </c>
      <c r="M202" s="11">
        <v>0</v>
      </c>
      <c r="N202" s="8">
        <v>0</v>
      </c>
      <c r="O202" s="8">
        <v>0</v>
      </c>
      <c r="P202" s="8">
        <v>0</v>
      </c>
      <c r="Q202" s="12"/>
      <c r="R202" s="13">
        <v>0</v>
      </c>
    </row>
    <row r="203" spans="1:18" x14ac:dyDescent="0.25">
      <c r="A203" s="4"/>
      <c r="B203" s="5" t="s">
        <v>43</v>
      </c>
      <c r="C203" s="125" t="s">
        <v>453</v>
      </c>
      <c r="D203" s="144">
        <v>2.7E-2</v>
      </c>
      <c r="E203" s="144">
        <v>2.46</v>
      </c>
      <c r="F203" s="144">
        <v>4.3999999999999997E-2</v>
      </c>
      <c r="G203" s="144">
        <v>22.5</v>
      </c>
      <c r="H203" s="144">
        <v>0</v>
      </c>
      <c r="I203" s="144">
        <v>4.0000000000000001E-3</v>
      </c>
      <c r="J203" s="144">
        <v>0</v>
      </c>
      <c r="K203" s="144">
        <v>1.4999999999999999E-2</v>
      </c>
      <c r="L203" s="144">
        <v>3.4000000000000002E-2</v>
      </c>
      <c r="M203" s="144">
        <v>0.81599999999999995</v>
      </c>
      <c r="N203" s="145">
        <v>0</v>
      </c>
      <c r="O203" s="145">
        <v>1.7000000000000001E-2</v>
      </c>
      <c r="P203" s="145">
        <v>0</v>
      </c>
      <c r="Q203" s="145">
        <v>1.02</v>
      </c>
      <c r="R203" s="146">
        <v>7.0000000000000001E-3</v>
      </c>
    </row>
    <row r="204" spans="1:18" ht="15" x14ac:dyDescent="0.25">
      <c r="A204" s="21">
        <v>132</v>
      </c>
      <c r="B204" s="465" t="s">
        <v>103</v>
      </c>
      <c r="C204" s="16">
        <v>200</v>
      </c>
      <c r="D204" s="22">
        <f>SUM(D205:D207)</f>
        <v>0.03</v>
      </c>
      <c r="E204" s="22">
        <f t="shared" ref="E204:R204" si="41">SUM(E205:E207)</f>
        <v>0.12</v>
      </c>
      <c r="F204" s="22">
        <f t="shared" si="41"/>
        <v>12.997999999999999</v>
      </c>
      <c r="G204" s="22">
        <f t="shared" si="41"/>
        <v>52.71</v>
      </c>
      <c r="H204" s="83">
        <f t="shared" si="41"/>
        <v>0</v>
      </c>
      <c r="I204" s="83">
        <f t="shared" si="41"/>
        <v>6.0000000000000001E-3</v>
      </c>
      <c r="J204" s="22">
        <f t="shared" si="41"/>
        <v>0.06</v>
      </c>
      <c r="K204" s="22">
        <f>SUM(K205:K207)</f>
        <v>0</v>
      </c>
      <c r="L204" s="22">
        <f>SUM(L205:L207)</f>
        <v>0</v>
      </c>
      <c r="M204" s="83">
        <f t="shared" si="41"/>
        <v>3.3600000000000003</v>
      </c>
      <c r="N204" s="83">
        <f t="shared" si="41"/>
        <v>0</v>
      </c>
      <c r="O204" s="83">
        <f t="shared" si="41"/>
        <v>2.64</v>
      </c>
      <c r="P204" s="83">
        <f t="shared" si="41"/>
        <v>0</v>
      </c>
      <c r="Q204" s="83">
        <f t="shared" si="41"/>
        <v>4.9400000000000004</v>
      </c>
      <c r="R204" s="84">
        <f t="shared" si="41"/>
        <v>0.53100000000000003</v>
      </c>
    </row>
    <row r="205" spans="1:18" ht="15" x14ac:dyDescent="0.25">
      <c r="A205" s="85"/>
      <c r="B205" s="5" t="s">
        <v>104</v>
      </c>
      <c r="C205" s="407" t="s">
        <v>105</v>
      </c>
      <c r="D205" s="5">
        <v>0.03</v>
      </c>
      <c r="E205" s="5">
        <v>0.12</v>
      </c>
      <c r="F205" s="5">
        <v>2.4E-2</v>
      </c>
      <c r="G205" s="5">
        <v>0.84</v>
      </c>
      <c r="H205" s="5">
        <v>0</v>
      </c>
      <c r="I205" s="5">
        <v>6.0000000000000001E-3</v>
      </c>
      <c r="J205" s="5">
        <v>0.06</v>
      </c>
      <c r="K205" s="5">
        <v>0</v>
      </c>
      <c r="L205" s="5">
        <v>0</v>
      </c>
      <c r="M205" s="5">
        <v>2.97</v>
      </c>
      <c r="N205" s="86">
        <v>0</v>
      </c>
      <c r="O205" s="86">
        <v>2.64</v>
      </c>
      <c r="P205" s="86">
        <v>0</v>
      </c>
      <c r="Q205" s="86">
        <v>4.9400000000000004</v>
      </c>
      <c r="R205" s="87">
        <v>0.49199999999999999</v>
      </c>
    </row>
    <row r="206" spans="1:18" ht="15" x14ac:dyDescent="0.25">
      <c r="A206" s="85"/>
      <c r="B206" s="5" t="s">
        <v>106</v>
      </c>
      <c r="C206" s="407" t="s">
        <v>107</v>
      </c>
      <c r="D206" s="72">
        <v>0</v>
      </c>
      <c r="E206" s="72">
        <v>0</v>
      </c>
      <c r="F206" s="72">
        <v>0</v>
      </c>
      <c r="G206" s="72">
        <v>0</v>
      </c>
      <c r="H206" s="72">
        <v>0</v>
      </c>
      <c r="I206" s="72">
        <v>0</v>
      </c>
      <c r="J206" s="72">
        <v>0</v>
      </c>
      <c r="K206" s="88">
        <v>0</v>
      </c>
      <c r="L206" s="88">
        <v>0</v>
      </c>
      <c r="M206" s="88">
        <v>0</v>
      </c>
      <c r="N206" s="88">
        <v>0</v>
      </c>
      <c r="O206" s="88">
        <v>0</v>
      </c>
      <c r="P206" s="88">
        <v>0</v>
      </c>
      <c r="Q206" s="88">
        <v>0</v>
      </c>
      <c r="R206" s="89">
        <v>0</v>
      </c>
    </row>
    <row r="207" spans="1:18" ht="15" x14ac:dyDescent="0.25">
      <c r="A207" s="85"/>
      <c r="B207" s="5" t="s">
        <v>69</v>
      </c>
      <c r="C207" s="407" t="s">
        <v>108</v>
      </c>
      <c r="D207" s="5">
        <v>0</v>
      </c>
      <c r="E207" s="5">
        <v>0</v>
      </c>
      <c r="F207" s="5">
        <v>12.974</v>
      </c>
      <c r="G207" s="5">
        <v>51.87</v>
      </c>
      <c r="H207" s="72">
        <v>0</v>
      </c>
      <c r="I207" s="72">
        <v>0</v>
      </c>
      <c r="J207" s="5">
        <v>0</v>
      </c>
      <c r="K207" s="5">
        <v>0</v>
      </c>
      <c r="L207" s="5">
        <v>0</v>
      </c>
      <c r="M207" s="5">
        <v>0.39</v>
      </c>
      <c r="N207" s="86">
        <v>0</v>
      </c>
      <c r="O207" s="86">
        <v>0</v>
      </c>
      <c r="P207" s="86">
        <v>0</v>
      </c>
      <c r="Q207" s="86">
        <v>0</v>
      </c>
      <c r="R207" s="87">
        <v>3.9E-2</v>
      </c>
    </row>
    <row r="208" spans="1:18" ht="15" x14ac:dyDescent="0.25">
      <c r="A208" s="57">
        <v>11</v>
      </c>
      <c r="B208" s="466" t="s">
        <v>385</v>
      </c>
      <c r="C208" s="101">
        <v>30</v>
      </c>
      <c r="D208" s="301">
        <f>SUM(D209)</f>
        <v>1.98</v>
      </c>
      <c r="E208" s="301">
        <f t="shared" ref="E208:R208" si="42">SUM(E209)</f>
        <v>0.36</v>
      </c>
      <c r="F208" s="301">
        <f t="shared" si="42"/>
        <v>10.8</v>
      </c>
      <c r="G208" s="301">
        <f t="shared" si="42"/>
        <v>54.3</v>
      </c>
      <c r="H208" s="301">
        <f t="shared" si="42"/>
        <v>5.3999999999999999E-2</v>
      </c>
      <c r="I208" s="301">
        <f t="shared" si="42"/>
        <v>2.4E-2</v>
      </c>
      <c r="J208" s="301">
        <f t="shared" si="42"/>
        <v>0</v>
      </c>
      <c r="K208" s="302">
        <f t="shared" si="42"/>
        <v>0</v>
      </c>
      <c r="L208" s="302">
        <f t="shared" si="42"/>
        <v>0</v>
      </c>
      <c r="M208" s="302">
        <f t="shared" si="42"/>
        <v>0</v>
      </c>
      <c r="N208" s="302">
        <f t="shared" si="42"/>
        <v>0</v>
      </c>
      <c r="O208" s="302">
        <f t="shared" si="42"/>
        <v>0</v>
      </c>
      <c r="P208" s="302">
        <f t="shared" si="42"/>
        <v>0</v>
      </c>
      <c r="Q208" s="302">
        <f t="shared" si="42"/>
        <v>0</v>
      </c>
      <c r="R208" s="303">
        <f t="shared" si="42"/>
        <v>0</v>
      </c>
    </row>
    <row r="209" spans="1:18" thickBot="1" x14ac:dyDescent="0.3">
      <c r="A209" s="57"/>
      <c r="B209" s="72" t="s">
        <v>386</v>
      </c>
      <c r="C209" s="67" t="s">
        <v>51</v>
      </c>
      <c r="D209" s="304">
        <v>1.98</v>
      </c>
      <c r="E209" s="304">
        <v>0.36</v>
      </c>
      <c r="F209" s="304">
        <v>10.8</v>
      </c>
      <c r="G209" s="304">
        <v>54.3</v>
      </c>
      <c r="H209" s="304">
        <v>5.3999999999999999E-2</v>
      </c>
      <c r="I209" s="304">
        <v>2.4E-2</v>
      </c>
      <c r="J209" s="304">
        <v>0</v>
      </c>
      <c r="K209" s="147">
        <v>0</v>
      </c>
      <c r="L209" s="147">
        <v>0</v>
      </c>
      <c r="M209" s="147">
        <v>0</v>
      </c>
      <c r="N209" s="147">
        <v>0</v>
      </c>
      <c r="O209" s="147">
        <v>0</v>
      </c>
      <c r="P209" s="147">
        <v>0</v>
      </c>
      <c r="Q209" s="147">
        <v>0</v>
      </c>
      <c r="R209" s="152">
        <v>0</v>
      </c>
    </row>
    <row r="210" spans="1:18" thickBot="1" x14ac:dyDescent="0.3">
      <c r="A210" s="481" t="s">
        <v>52</v>
      </c>
      <c r="B210" s="482"/>
      <c r="C210" s="483"/>
      <c r="D210" s="25">
        <f>SUM(D188,D193,D199,D204,D208,)</f>
        <v>25.966999999999999</v>
      </c>
      <c r="E210" s="25">
        <f t="shared" ref="E210:R210" si="43">SUM(E188,E193,E199,E204,E208,)</f>
        <v>14.888999999999999</v>
      </c>
      <c r="F210" s="25">
        <f t="shared" si="43"/>
        <v>80.873000000000005</v>
      </c>
      <c r="G210" s="25">
        <f t="shared" si="43"/>
        <v>552.16999999999996</v>
      </c>
      <c r="H210" s="25">
        <f t="shared" si="43"/>
        <v>0.42699999999999999</v>
      </c>
      <c r="I210" s="25">
        <f t="shared" si="43"/>
        <v>0.29500000000000004</v>
      </c>
      <c r="J210" s="25">
        <f t="shared" si="43"/>
        <v>31.624000000000002</v>
      </c>
      <c r="K210" s="25">
        <f t="shared" si="43"/>
        <v>0.34100000000000003</v>
      </c>
      <c r="L210" s="25">
        <f t="shared" si="43"/>
        <v>2.4180000000000001</v>
      </c>
      <c r="M210" s="25">
        <f t="shared" si="43"/>
        <v>85.210000000000008</v>
      </c>
      <c r="N210" s="25">
        <f t="shared" si="43"/>
        <v>0.10500000000000001</v>
      </c>
      <c r="O210" s="25">
        <f t="shared" si="43"/>
        <v>185.60299999999998</v>
      </c>
      <c r="P210" s="25">
        <f t="shared" si="43"/>
        <v>2.2000000000000002E-2</v>
      </c>
      <c r="Q210" s="25">
        <f t="shared" si="43"/>
        <v>421.25</v>
      </c>
      <c r="R210" s="25">
        <f t="shared" si="43"/>
        <v>6.726</v>
      </c>
    </row>
    <row r="211" spans="1:18" ht="18.75" x14ac:dyDescent="0.25">
      <c r="A211" s="27"/>
      <c r="B211" s="133"/>
      <c r="C211" s="27"/>
      <c r="D211" s="108"/>
      <c r="E211" s="108"/>
      <c r="F211" s="108"/>
      <c r="G211" s="108"/>
      <c r="H211" s="108"/>
      <c r="I211" s="108"/>
      <c r="J211" s="108"/>
      <c r="K211" s="108"/>
      <c r="L211" s="108"/>
      <c r="M211" s="108"/>
      <c r="N211" s="108"/>
      <c r="O211" s="108"/>
      <c r="P211" s="108"/>
      <c r="Q211" s="108"/>
      <c r="R211" s="108"/>
    </row>
    <row r="212" spans="1:18" ht="52.5" customHeight="1" x14ac:dyDescent="0.25">
      <c r="A212" s="27"/>
      <c r="B212" s="133"/>
      <c r="C212" s="27"/>
      <c r="D212" s="108"/>
      <c r="E212" s="108"/>
      <c r="F212" s="108"/>
      <c r="G212" s="108"/>
      <c r="H212" s="108"/>
      <c r="I212" s="108"/>
      <c r="J212" s="108"/>
      <c r="K212" s="108"/>
      <c r="L212" s="108"/>
      <c r="M212" s="108"/>
      <c r="N212" s="108"/>
      <c r="O212" s="108"/>
      <c r="P212" s="108"/>
      <c r="Q212" s="108"/>
      <c r="R212" s="108"/>
    </row>
    <row r="213" spans="1:18" thickBot="1" x14ac:dyDescent="0.3">
      <c r="A213" s="525" t="s">
        <v>156</v>
      </c>
      <c r="B213" s="525"/>
      <c r="C213" s="525"/>
      <c r="D213" s="525"/>
      <c r="E213" s="525"/>
      <c r="F213" s="525"/>
      <c r="G213" s="525"/>
      <c r="H213" s="525"/>
      <c r="I213" s="525"/>
      <c r="J213" s="525"/>
      <c r="K213" s="525"/>
      <c r="L213" s="525"/>
      <c r="M213" s="525"/>
      <c r="N213" s="525"/>
      <c r="O213" s="525"/>
      <c r="P213" s="525"/>
      <c r="Q213" s="525"/>
      <c r="R213" s="525"/>
    </row>
    <row r="214" spans="1:18" ht="15" x14ac:dyDescent="0.25">
      <c r="A214" s="526" t="s">
        <v>1</v>
      </c>
      <c r="B214" s="487" t="s">
        <v>2</v>
      </c>
      <c r="C214" s="487" t="s">
        <v>3</v>
      </c>
      <c r="D214" s="487" t="s">
        <v>4</v>
      </c>
      <c r="E214" s="487"/>
      <c r="F214" s="487"/>
      <c r="G214" s="487" t="s">
        <v>5</v>
      </c>
      <c r="H214" s="528" t="s">
        <v>6</v>
      </c>
      <c r="I214" s="529"/>
      <c r="J214" s="529"/>
      <c r="K214" s="529"/>
      <c r="L214" s="530"/>
      <c r="M214" s="487" t="s">
        <v>7</v>
      </c>
      <c r="N214" s="528"/>
      <c r="O214" s="528"/>
      <c r="P214" s="528"/>
      <c r="Q214" s="528"/>
      <c r="R214" s="531"/>
    </row>
    <row r="215" spans="1:18" ht="29.25" thickBot="1" x14ac:dyDescent="0.3">
      <c r="A215" s="527"/>
      <c r="B215" s="488"/>
      <c r="C215" s="488"/>
      <c r="D215" s="424" t="s">
        <v>54</v>
      </c>
      <c r="E215" s="424" t="s">
        <v>55</v>
      </c>
      <c r="F215" s="424" t="s">
        <v>56</v>
      </c>
      <c r="G215" s="488"/>
      <c r="H215" s="424" t="s">
        <v>11</v>
      </c>
      <c r="I215" s="424" t="s">
        <v>12</v>
      </c>
      <c r="J215" s="424" t="s">
        <v>13</v>
      </c>
      <c r="K215" s="424" t="s">
        <v>14</v>
      </c>
      <c r="L215" s="424" t="s">
        <v>15</v>
      </c>
      <c r="M215" s="424" t="s">
        <v>16</v>
      </c>
      <c r="N215" s="425" t="s">
        <v>17</v>
      </c>
      <c r="O215" s="32" t="s">
        <v>18</v>
      </c>
      <c r="P215" s="425" t="s">
        <v>19</v>
      </c>
      <c r="Q215" s="32" t="s">
        <v>20</v>
      </c>
      <c r="R215" s="426" t="s">
        <v>21</v>
      </c>
    </row>
    <row r="216" spans="1:18" ht="15" x14ac:dyDescent="0.25">
      <c r="A216" s="21">
        <v>1</v>
      </c>
      <c r="B216" s="465" t="s">
        <v>57</v>
      </c>
      <c r="C216" s="16">
        <v>40</v>
      </c>
      <c r="D216" s="148">
        <f t="shared" ref="D216:J216" si="44">SUM(D217:D219)</f>
        <v>4.9640000000000004</v>
      </c>
      <c r="E216" s="148">
        <f t="shared" si="44"/>
        <v>9.3699999999999992</v>
      </c>
      <c r="F216" s="148">
        <f t="shared" si="44"/>
        <v>9.7479999999999993</v>
      </c>
      <c r="G216" s="148">
        <f t="shared" si="44"/>
        <v>144.29000000000002</v>
      </c>
      <c r="H216" s="148">
        <f t="shared" si="44"/>
        <v>3.9E-2</v>
      </c>
      <c r="I216" s="148">
        <f t="shared" si="44"/>
        <v>6.3E-2</v>
      </c>
      <c r="J216" s="148">
        <f t="shared" si="44"/>
        <v>0.1</v>
      </c>
      <c r="K216" s="148">
        <f>SUM(K217:K219)</f>
        <v>6.9000000000000006E-2</v>
      </c>
      <c r="L216" s="148">
        <f>SUM(L217:L219)</f>
        <v>0.39400000000000002</v>
      </c>
      <c r="M216" s="148">
        <f t="shared" ref="M216:R216" si="45">SUM(M217:M219)</f>
        <v>132.6</v>
      </c>
      <c r="N216" s="148">
        <f t="shared" si="45"/>
        <v>1E-3</v>
      </c>
      <c r="O216" s="148">
        <f t="shared" si="45"/>
        <v>11.254</v>
      </c>
      <c r="P216" s="148">
        <f t="shared" si="45"/>
        <v>3.0000000000000001E-3</v>
      </c>
      <c r="Q216" s="148">
        <f t="shared" si="45"/>
        <v>85.44</v>
      </c>
      <c r="R216" s="149">
        <f t="shared" si="45"/>
        <v>0.55800000000000005</v>
      </c>
    </row>
    <row r="217" spans="1:18" ht="15" x14ac:dyDescent="0.25">
      <c r="A217" s="21"/>
      <c r="B217" s="5" t="s">
        <v>43</v>
      </c>
      <c r="C217" s="5" t="s">
        <v>58</v>
      </c>
      <c r="D217" s="147">
        <v>5.3999999999999999E-2</v>
      </c>
      <c r="E217" s="147">
        <v>4.93</v>
      </c>
      <c r="F217" s="147">
        <v>8.7999999999999995E-2</v>
      </c>
      <c r="G217" s="147">
        <v>45.02</v>
      </c>
      <c r="H217" s="147">
        <v>1E-3</v>
      </c>
      <c r="I217" s="147">
        <v>8.0000000000000002E-3</v>
      </c>
      <c r="J217" s="147">
        <v>0</v>
      </c>
      <c r="K217" s="147">
        <v>3.1E-2</v>
      </c>
      <c r="L217" s="147">
        <v>6.8000000000000005E-2</v>
      </c>
      <c r="M217" s="147">
        <v>1.6319999999999999</v>
      </c>
      <c r="N217" s="151">
        <v>0</v>
      </c>
      <c r="O217" s="151">
        <v>3.4000000000000002E-2</v>
      </c>
      <c r="P217" s="151">
        <v>0</v>
      </c>
      <c r="Q217" s="151">
        <v>2.04</v>
      </c>
      <c r="R217" s="152">
        <v>1.4E-2</v>
      </c>
    </row>
    <row r="218" spans="1:18" ht="15" x14ac:dyDescent="0.25">
      <c r="A218" s="21"/>
      <c r="B218" s="5" t="s">
        <v>59</v>
      </c>
      <c r="C218" s="5" t="s">
        <v>60</v>
      </c>
      <c r="D218" s="147">
        <v>3.33</v>
      </c>
      <c r="E218" s="147">
        <v>4.24</v>
      </c>
      <c r="F218" s="147">
        <v>0</v>
      </c>
      <c r="G218" s="147">
        <v>52.27</v>
      </c>
      <c r="H218" s="147">
        <v>6.0000000000000001E-3</v>
      </c>
      <c r="I218" s="147">
        <v>4.2999999999999997E-2</v>
      </c>
      <c r="J218" s="147">
        <v>0.1</v>
      </c>
      <c r="K218" s="147">
        <v>3.7999999999999999E-2</v>
      </c>
      <c r="L218" s="147">
        <v>6.6000000000000003E-2</v>
      </c>
      <c r="M218" s="147">
        <v>126.36799999999999</v>
      </c>
      <c r="N218" s="151">
        <v>0</v>
      </c>
      <c r="O218" s="151">
        <v>4.62</v>
      </c>
      <c r="P218" s="151">
        <v>2E-3</v>
      </c>
      <c r="Q218" s="151">
        <v>66</v>
      </c>
      <c r="R218" s="152">
        <v>0.14399999999999999</v>
      </c>
    </row>
    <row r="219" spans="1:18" ht="15" x14ac:dyDescent="0.25">
      <c r="A219" s="21"/>
      <c r="B219" s="5" t="s">
        <v>61</v>
      </c>
      <c r="C219" s="5" t="s">
        <v>48</v>
      </c>
      <c r="D219" s="147">
        <v>1.58</v>
      </c>
      <c r="E219" s="147">
        <v>0.2</v>
      </c>
      <c r="F219" s="147">
        <v>9.66</v>
      </c>
      <c r="G219" s="147">
        <v>47</v>
      </c>
      <c r="H219" s="147">
        <v>3.2000000000000001E-2</v>
      </c>
      <c r="I219" s="147">
        <v>1.2E-2</v>
      </c>
      <c r="J219" s="147">
        <v>0</v>
      </c>
      <c r="K219" s="147">
        <v>0</v>
      </c>
      <c r="L219" s="147">
        <v>0.26</v>
      </c>
      <c r="M219" s="147">
        <v>4.5999999999999996</v>
      </c>
      <c r="N219" s="151">
        <v>1E-3</v>
      </c>
      <c r="O219" s="151">
        <v>6.6</v>
      </c>
      <c r="P219" s="151">
        <v>1E-3</v>
      </c>
      <c r="Q219" s="151">
        <v>17.399999999999999</v>
      </c>
      <c r="R219" s="152">
        <v>0.4</v>
      </c>
    </row>
    <row r="220" spans="1:18" s="323" customFormat="1" ht="15" x14ac:dyDescent="0.25">
      <c r="A220" s="21">
        <v>82</v>
      </c>
      <c r="B220" s="465" t="s">
        <v>435</v>
      </c>
      <c r="C220" s="22" t="s">
        <v>38</v>
      </c>
      <c r="D220" s="22">
        <f>SUM(D221:D226)</f>
        <v>26.8</v>
      </c>
      <c r="E220" s="22">
        <f t="shared" ref="E220:R220" si="46">SUM(E221:E226)</f>
        <v>16.440000000000001</v>
      </c>
      <c r="F220" s="22">
        <f t="shared" si="46"/>
        <v>24.06</v>
      </c>
      <c r="G220" s="22">
        <f t="shared" si="46"/>
        <v>351.76</v>
      </c>
      <c r="H220" s="22">
        <f t="shared" si="46"/>
        <v>0.11199999999999999</v>
      </c>
      <c r="I220" s="22">
        <f t="shared" si="46"/>
        <v>0.505</v>
      </c>
      <c r="J220" s="22">
        <f t="shared" si="46"/>
        <v>1.1520000000000001</v>
      </c>
      <c r="K220" s="22">
        <f t="shared" si="46"/>
        <v>0.13600000000000001</v>
      </c>
      <c r="L220" s="22">
        <f t="shared" si="46"/>
        <v>0.61799999999999999</v>
      </c>
      <c r="M220" s="22">
        <f t="shared" si="46"/>
        <v>276.01</v>
      </c>
      <c r="N220" s="22">
        <f t="shared" si="46"/>
        <v>1.9E-2</v>
      </c>
      <c r="O220" s="22">
        <f t="shared" si="46"/>
        <v>38.683000000000007</v>
      </c>
      <c r="P220" s="22">
        <f t="shared" si="46"/>
        <v>0.40400000000000003</v>
      </c>
      <c r="Q220" s="22">
        <f t="shared" si="46"/>
        <v>374.90000000000003</v>
      </c>
      <c r="R220" s="22">
        <f t="shared" si="46"/>
        <v>1.3030000000000002</v>
      </c>
    </row>
    <row r="221" spans="1:18" s="323" customFormat="1" ht="15" x14ac:dyDescent="0.25">
      <c r="A221" s="21"/>
      <c r="B221" s="5" t="s">
        <v>66</v>
      </c>
      <c r="C221" s="71" t="s">
        <v>434</v>
      </c>
      <c r="D221" s="408">
        <v>22.09</v>
      </c>
      <c r="E221" s="408">
        <v>11.91</v>
      </c>
      <c r="F221" s="408">
        <v>2.65</v>
      </c>
      <c r="G221" s="408">
        <v>205.46</v>
      </c>
      <c r="H221" s="147">
        <v>5.2999999999999999E-2</v>
      </c>
      <c r="I221" s="147">
        <v>0.35699999999999998</v>
      </c>
      <c r="J221" s="408">
        <v>0.66100000000000003</v>
      </c>
      <c r="K221" s="147">
        <v>7.2999999999999995E-2</v>
      </c>
      <c r="L221" s="147">
        <v>0.26500000000000001</v>
      </c>
      <c r="M221" s="147">
        <v>216.97</v>
      </c>
      <c r="N221" s="151">
        <v>1.2E-2</v>
      </c>
      <c r="O221" s="151">
        <v>30.43</v>
      </c>
      <c r="P221" s="151">
        <v>0.39700000000000002</v>
      </c>
      <c r="Q221" s="151">
        <v>291.06</v>
      </c>
      <c r="R221" s="152">
        <v>0.52900000000000003</v>
      </c>
    </row>
    <row r="222" spans="1:18" s="323" customFormat="1" ht="15" x14ac:dyDescent="0.25">
      <c r="A222" s="21"/>
      <c r="B222" s="5" t="s">
        <v>43</v>
      </c>
      <c r="C222" s="71" t="s">
        <v>433</v>
      </c>
      <c r="D222" s="408">
        <v>0.02</v>
      </c>
      <c r="E222" s="408">
        <v>1.1100000000000001</v>
      </c>
      <c r="F222" s="408">
        <v>0.03</v>
      </c>
      <c r="G222" s="408">
        <v>10.19</v>
      </c>
      <c r="H222" s="147">
        <v>0</v>
      </c>
      <c r="I222" s="147">
        <v>2E-3</v>
      </c>
      <c r="J222" s="408">
        <v>0</v>
      </c>
      <c r="K222" s="147">
        <v>8.0000000000000002E-3</v>
      </c>
      <c r="L222" s="147">
        <v>1.7999999999999999E-2</v>
      </c>
      <c r="M222" s="147">
        <v>0.432</v>
      </c>
      <c r="N222" s="151">
        <v>0</v>
      </c>
      <c r="O222" s="151">
        <v>8.9999999999999993E-3</v>
      </c>
      <c r="P222" s="151">
        <v>0</v>
      </c>
      <c r="Q222" s="151">
        <v>0.54</v>
      </c>
      <c r="R222" s="152">
        <v>4.0000000000000001E-3</v>
      </c>
    </row>
    <row r="223" spans="1:18" s="323" customFormat="1" ht="15" x14ac:dyDescent="0.25">
      <c r="A223" s="21"/>
      <c r="B223" s="5" t="s">
        <v>193</v>
      </c>
      <c r="C223" s="71" t="s">
        <v>432</v>
      </c>
      <c r="D223" s="408">
        <v>1.3</v>
      </c>
      <c r="E223" s="408">
        <v>0.14000000000000001</v>
      </c>
      <c r="F223" s="408">
        <v>8.69</v>
      </c>
      <c r="G223" s="408">
        <v>42.08</v>
      </c>
      <c r="H223" s="147">
        <v>3.1E-2</v>
      </c>
      <c r="I223" s="147">
        <v>0.01</v>
      </c>
      <c r="J223" s="408">
        <v>0</v>
      </c>
      <c r="K223" s="147">
        <v>0</v>
      </c>
      <c r="L223" s="147">
        <v>0.22700000000000001</v>
      </c>
      <c r="M223" s="147">
        <v>3.024</v>
      </c>
      <c r="N223" s="151">
        <v>0</v>
      </c>
      <c r="O223" s="151">
        <v>0.79200000000000004</v>
      </c>
      <c r="P223" s="151">
        <v>1E-3</v>
      </c>
      <c r="Q223" s="151">
        <v>14.72</v>
      </c>
      <c r="R223" s="152">
        <v>0.26500000000000001</v>
      </c>
    </row>
    <row r="224" spans="1:18" s="323" customFormat="1" ht="15" x14ac:dyDescent="0.25">
      <c r="A224" s="21"/>
      <c r="B224" s="5" t="s">
        <v>67</v>
      </c>
      <c r="C224" s="71" t="s">
        <v>431</v>
      </c>
      <c r="D224" s="408">
        <v>1.1000000000000001</v>
      </c>
      <c r="E224" s="408">
        <v>1.21</v>
      </c>
      <c r="F224" s="408">
        <v>1.78</v>
      </c>
      <c r="G224" s="408">
        <v>22.68</v>
      </c>
      <c r="H224" s="147">
        <v>1.4999999999999999E-2</v>
      </c>
      <c r="I224" s="147">
        <v>5.7000000000000002E-2</v>
      </c>
      <c r="J224" s="408">
        <v>0.49099999999999999</v>
      </c>
      <c r="K224" s="147">
        <v>8.0000000000000002E-3</v>
      </c>
      <c r="L224" s="147">
        <v>0</v>
      </c>
      <c r="M224" s="147">
        <v>45.36</v>
      </c>
      <c r="N224" s="151">
        <v>3.0000000000000001E-3</v>
      </c>
      <c r="O224" s="151">
        <v>5.2919999999999998</v>
      </c>
      <c r="P224" s="151">
        <v>1E-3</v>
      </c>
      <c r="Q224" s="151">
        <v>34.020000000000003</v>
      </c>
      <c r="R224" s="152">
        <v>2.3E-2</v>
      </c>
    </row>
    <row r="225" spans="1:18" s="323" customFormat="1" ht="15" x14ac:dyDescent="0.25">
      <c r="A225" s="21"/>
      <c r="B225" s="5" t="s">
        <v>69</v>
      </c>
      <c r="C225" s="71" t="s">
        <v>430</v>
      </c>
      <c r="D225" s="408">
        <v>0</v>
      </c>
      <c r="E225" s="408">
        <v>0</v>
      </c>
      <c r="F225" s="408">
        <v>10.78</v>
      </c>
      <c r="G225" s="408">
        <v>43.09</v>
      </c>
      <c r="H225" s="408">
        <v>0</v>
      </c>
      <c r="I225" s="408">
        <v>0</v>
      </c>
      <c r="J225" s="408">
        <v>0</v>
      </c>
      <c r="K225" s="408">
        <v>0</v>
      </c>
      <c r="L225" s="408">
        <v>0</v>
      </c>
      <c r="M225" s="147">
        <v>0.32400000000000001</v>
      </c>
      <c r="N225" s="408">
        <v>0</v>
      </c>
      <c r="O225" s="408">
        <v>0</v>
      </c>
      <c r="P225" s="408">
        <v>0</v>
      </c>
      <c r="Q225" s="408">
        <v>0</v>
      </c>
      <c r="R225" s="152">
        <v>3.2000000000000001E-2</v>
      </c>
    </row>
    <row r="226" spans="1:18" s="323" customFormat="1" ht="15" x14ac:dyDescent="0.25">
      <c r="A226" s="21"/>
      <c r="B226" s="5" t="s">
        <v>70</v>
      </c>
      <c r="C226" s="71" t="s">
        <v>429</v>
      </c>
      <c r="D226" s="408">
        <v>2.29</v>
      </c>
      <c r="E226" s="408">
        <v>2.0699999999999998</v>
      </c>
      <c r="F226" s="408">
        <v>0.13</v>
      </c>
      <c r="G226" s="408">
        <v>28.26</v>
      </c>
      <c r="H226" s="147">
        <v>1.2999999999999999E-2</v>
      </c>
      <c r="I226" s="147">
        <v>7.9000000000000001E-2</v>
      </c>
      <c r="J226" s="408">
        <v>0</v>
      </c>
      <c r="K226" s="147">
        <v>4.7E-2</v>
      </c>
      <c r="L226" s="147">
        <v>0.108</v>
      </c>
      <c r="M226" s="147">
        <v>9.9</v>
      </c>
      <c r="N226" s="151">
        <v>4.0000000000000001E-3</v>
      </c>
      <c r="O226" s="151">
        <v>2.16</v>
      </c>
      <c r="P226" s="151">
        <v>5.0000000000000001E-3</v>
      </c>
      <c r="Q226" s="151">
        <v>34.56</v>
      </c>
      <c r="R226" s="152">
        <v>0.45</v>
      </c>
    </row>
    <row r="227" spans="1:18" ht="28.5" x14ac:dyDescent="0.25">
      <c r="A227" s="48">
        <v>395</v>
      </c>
      <c r="B227" s="465" t="s">
        <v>73</v>
      </c>
      <c r="C227" s="16" t="s">
        <v>45</v>
      </c>
      <c r="D227" s="49">
        <f t="shared" ref="D227:R227" si="47">SUM(D228:D231)</f>
        <v>3.59</v>
      </c>
      <c r="E227" s="49">
        <f t="shared" si="47"/>
        <v>3.43</v>
      </c>
      <c r="F227" s="49">
        <f t="shared" si="47"/>
        <v>16.830000000000002</v>
      </c>
      <c r="G227" s="49">
        <f t="shared" si="47"/>
        <v>111.79</v>
      </c>
      <c r="H227" s="49">
        <f t="shared" si="47"/>
        <v>0.02</v>
      </c>
      <c r="I227" s="49">
        <f t="shared" si="47"/>
        <v>7.4999999999999997E-2</v>
      </c>
      <c r="J227" s="49">
        <f t="shared" si="47"/>
        <v>0.6</v>
      </c>
      <c r="K227" s="49">
        <f t="shared" si="47"/>
        <v>2.1999999999999999E-2</v>
      </c>
      <c r="L227" s="49">
        <f t="shared" si="47"/>
        <v>0</v>
      </c>
      <c r="M227" s="49">
        <f t="shared" si="47"/>
        <v>60.6</v>
      </c>
      <c r="N227" s="49">
        <f t="shared" si="47"/>
        <v>8.9999999999999993E-3</v>
      </c>
      <c r="O227" s="49">
        <f t="shared" si="47"/>
        <v>14</v>
      </c>
      <c r="P227" s="49">
        <f t="shared" si="47"/>
        <v>0</v>
      </c>
      <c r="Q227" s="49">
        <f t="shared" si="47"/>
        <v>30</v>
      </c>
      <c r="R227" s="50">
        <f t="shared" si="47"/>
        <v>0.09</v>
      </c>
    </row>
    <row r="228" spans="1:18" x14ac:dyDescent="0.25">
      <c r="A228" s="48"/>
      <c r="B228" s="5" t="s">
        <v>32</v>
      </c>
      <c r="C228" s="6" t="s">
        <v>74</v>
      </c>
      <c r="D228" s="408">
        <v>0</v>
      </c>
      <c r="E228" s="408">
        <v>0</v>
      </c>
      <c r="F228" s="408">
        <v>0</v>
      </c>
      <c r="G228" s="408">
        <v>0</v>
      </c>
      <c r="H228" s="51">
        <v>0</v>
      </c>
      <c r="I228" s="51">
        <v>0</v>
      </c>
      <c r="J228" s="408">
        <v>0</v>
      </c>
      <c r="K228" s="408">
        <v>0</v>
      </c>
      <c r="L228" s="408">
        <v>0</v>
      </c>
      <c r="M228" s="51">
        <v>0</v>
      </c>
      <c r="N228" s="52">
        <v>0</v>
      </c>
      <c r="O228" s="52">
        <v>0</v>
      </c>
      <c r="P228" s="52">
        <v>0</v>
      </c>
      <c r="Q228" s="52">
        <v>0</v>
      </c>
      <c r="R228" s="53">
        <v>0</v>
      </c>
    </row>
    <row r="229" spans="1:18" ht="30" x14ac:dyDescent="0.25">
      <c r="A229" s="48"/>
      <c r="B229" s="5" t="s">
        <v>75</v>
      </c>
      <c r="C229" s="6" t="s">
        <v>76</v>
      </c>
      <c r="D229" s="408">
        <v>3.5</v>
      </c>
      <c r="E229" s="408">
        <v>3</v>
      </c>
      <c r="F229" s="408">
        <v>4.7</v>
      </c>
      <c r="G229" s="408">
        <v>63</v>
      </c>
      <c r="H229" s="51">
        <v>0</v>
      </c>
      <c r="I229" s="51">
        <v>0</v>
      </c>
      <c r="J229" s="408">
        <v>0.6</v>
      </c>
      <c r="K229" s="408">
        <v>2.1999999999999999E-2</v>
      </c>
      <c r="L229" s="408">
        <v>0</v>
      </c>
      <c r="M229" s="51">
        <v>0</v>
      </c>
      <c r="N229" s="52">
        <v>8.9999999999999993E-3</v>
      </c>
      <c r="O229" s="52">
        <v>14</v>
      </c>
      <c r="P229" s="52">
        <v>0</v>
      </c>
      <c r="Q229" s="52">
        <v>30</v>
      </c>
      <c r="R229" s="53">
        <v>0</v>
      </c>
    </row>
    <row r="230" spans="1:18" x14ac:dyDescent="0.25">
      <c r="A230" s="48"/>
      <c r="B230" s="5" t="s">
        <v>47</v>
      </c>
      <c r="C230" s="6" t="s">
        <v>77</v>
      </c>
      <c r="D230" s="408">
        <v>0</v>
      </c>
      <c r="E230" s="408">
        <v>0</v>
      </c>
      <c r="F230" s="408">
        <v>11.1</v>
      </c>
      <c r="G230" s="408">
        <v>42.14</v>
      </c>
      <c r="H230" s="51">
        <v>0</v>
      </c>
      <c r="I230" s="51">
        <v>0</v>
      </c>
      <c r="J230" s="408">
        <v>0</v>
      </c>
      <c r="K230" s="408">
        <v>0</v>
      </c>
      <c r="L230" s="408">
        <v>0</v>
      </c>
      <c r="M230" s="51">
        <v>0.6</v>
      </c>
      <c r="N230" s="52">
        <v>0</v>
      </c>
      <c r="O230" s="52">
        <v>0</v>
      </c>
      <c r="P230" s="52">
        <v>0</v>
      </c>
      <c r="Q230" s="52">
        <v>0</v>
      </c>
      <c r="R230" s="53">
        <v>0.06</v>
      </c>
    </row>
    <row r="231" spans="1:18" x14ac:dyDescent="0.25">
      <c r="A231" s="48"/>
      <c r="B231" s="5" t="s">
        <v>78</v>
      </c>
      <c r="C231" s="6" t="s">
        <v>79</v>
      </c>
      <c r="D231" s="408">
        <v>0.09</v>
      </c>
      <c r="E231" s="408">
        <v>0.43</v>
      </c>
      <c r="F231" s="408">
        <v>1.03</v>
      </c>
      <c r="G231" s="408">
        <v>6.65</v>
      </c>
      <c r="H231" s="51">
        <v>0.02</v>
      </c>
      <c r="I231" s="51">
        <v>7.4999999999999997E-2</v>
      </c>
      <c r="J231" s="408">
        <v>0</v>
      </c>
      <c r="K231" s="408">
        <v>0</v>
      </c>
      <c r="L231" s="408">
        <v>0</v>
      </c>
      <c r="M231" s="51">
        <v>60</v>
      </c>
      <c r="N231" s="52">
        <v>0</v>
      </c>
      <c r="O231" s="52">
        <v>0</v>
      </c>
      <c r="P231" s="52">
        <v>0</v>
      </c>
      <c r="Q231" s="52">
        <v>0</v>
      </c>
      <c r="R231" s="53">
        <v>0.03</v>
      </c>
    </row>
    <row r="232" spans="1:18" ht="15" x14ac:dyDescent="0.25">
      <c r="A232" s="21">
        <v>10</v>
      </c>
      <c r="B232" s="465" t="s">
        <v>49</v>
      </c>
      <c r="C232" s="16">
        <v>30</v>
      </c>
      <c r="D232" s="148">
        <f t="shared" ref="D232:R232" si="48">SUM(D233)</f>
        <v>2.37</v>
      </c>
      <c r="E232" s="148">
        <f t="shared" si="48"/>
        <v>0.27</v>
      </c>
      <c r="F232" s="148">
        <f t="shared" si="48"/>
        <v>11.4</v>
      </c>
      <c r="G232" s="148">
        <f t="shared" si="48"/>
        <v>59.7</v>
      </c>
      <c r="H232" s="148">
        <f t="shared" si="48"/>
        <v>4.8000000000000001E-2</v>
      </c>
      <c r="I232" s="148">
        <f t="shared" si="48"/>
        <v>1.7999999999999999E-2</v>
      </c>
      <c r="J232" s="148">
        <f t="shared" si="48"/>
        <v>0</v>
      </c>
      <c r="K232" s="148">
        <f>SUM(K233)</f>
        <v>0</v>
      </c>
      <c r="L232" s="148">
        <f>SUM(L233)</f>
        <v>0.39</v>
      </c>
      <c r="M232" s="148">
        <f t="shared" si="48"/>
        <v>6.9</v>
      </c>
      <c r="N232" s="148">
        <f t="shared" si="48"/>
        <v>1E-3</v>
      </c>
      <c r="O232" s="148">
        <f t="shared" si="48"/>
        <v>9.9</v>
      </c>
      <c r="P232" s="148">
        <f t="shared" si="48"/>
        <v>2E-3</v>
      </c>
      <c r="Q232" s="148">
        <f t="shared" si="48"/>
        <v>26.1</v>
      </c>
      <c r="R232" s="149">
        <f t="shared" si="48"/>
        <v>0.6</v>
      </c>
    </row>
    <row r="233" spans="1:18" ht="30" x14ac:dyDescent="0.25">
      <c r="A233" s="430"/>
      <c r="B233" s="24" t="s">
        <v>50</v>
      </c>
      <c r="C233" s="431" t="s">
        <v>51</v>
      </c>
      <c r="D233" s="432">
        <v>2.37</v>
      </c>
      <c r="E233" s="432">
        <v>0.27</v>
      </c>
      <c r="F233" s="432">
        <v>11.4</v>
      </c>
      <c r="G233" s="432">
        <v>59.7</v>
      </c>
      <c r="H233" s="432">
        <v>4.8000000000000001E-2</v>
      </c>
      <c r="I233" s="432">
        <v>1.7999999999999999E-2</v>
      </c>
      <c r="J233" s="432">
        <v>0</v>
      </c>
      <c r="K233" s="432">
        <v>0</v>
      </c>
      <c r="L233" s="432">
        <v>0.39</v>
      </c>
      <c r="M233" s="432">
        <v>6.9</v>
      </c>
      <c r="N233" s="433">
        <v>1E-3</v>
      </c>
      <c r="O233" s="433">
        <v>9.9</v>
      </c>
      <c r="P233" s="433">
        <v>2E-3</v>
      </c>
      <c r="Q233" s="433">
        <v>26.1</v>
      </c>
      <c r="R233" s="434">
        <v>0.6</v>
      </c>
    </row>
    <row r="234" spans="1:18" ht="15" x14ac:dyDescent="0.25">
      <c r="A234" s="57">
        <v>140</v>
      </c>
      <c r="B234" s="465" t="s">
        <v>80</v>
      </c>
      <c r="C234" s="16">
        <v>100</v>
      </c>
      <c r="D234" s="22">
        <f>SUM(D235)</f>
        <v>0.2</v>
      </c>
      <c r="E234" s="22">
        <f t="shared" ref="E234:R234" si="49">SUM(E235)</f>
        <v>0.9</v>
      </c>
      <c r="F234" s="22">
        <f t="shared" si="49"/>
        <v>8.1</v>
      </c>
      <c r="G234" s="22">
        <f t="shared" si="49"/>
        <v>40</v>
      </c>
      <c r="H234" s="22">
        <f t="shared" si="49"/>
        <v>0.04</v>
      </c>
      <c r="I234" s="22">
        <f t="shared" si="49"/>
        <v>0.03</v>
      </c>
      <c r="J234" s="22">
        <f t="shared" si="49"/>
        <v>60</v>
      </c>
      <c r="K234" s="58">
        <f>SUM(K235)</f>
        <v>8.0000000000000002E-3</v>
      </c>
      <c r="L234" s="58">
        <f>SUM(L235)</f>
        <v>0.2</v>
      </c>
      <c r="M234" s="22">
        <f t="shared" si="49"/>
        <v>34</v>
      </c>
      <c r="N234" s="22">
        <f t="shared" si="49"/>
        <v>2E-3</v>
      </c>
      <c r="O234" s="22">
        <f t="shared" si="49"/>
        <v>13</v>
      </c>
      <c r="P234" s="22">
        <f t="shared" si="49"/>
        <v>0</v>
      </c>
      <c r="Q234" s="22">
        <f t="shared" si="49"/>
        <v>23</v>
      </c>
      <c r="R234" s="23">
        <f t="shared" si="49"/>
        <v>0.3</v>
      </c>
    </row>
    <row r="235" spans="1:18" ht="16.5" thickBot="1" x14ac:dyDescent="0.3">
      <c r="A235" s="59"/>
      <c r="B235" s="24" t="s">
        <v>81</v>
      </c>
      <c r="C235" s="60" t="s">
        <v>82</v>
      </c>
      <c r="D235" s="24">
        <v>0.2</v>
      </c>
      <c r="E235" s="24">
        <v>0.9</v>
      </c>
      <c r="F235" s="24">
        <v>8.1</v>
      </c>
      <c r="G235" s="24">
        <v>40</v>
      </c>
      <c r="H235" s="61">
        <v>0.04</v>
      </c>
      <c r="I235" s="61">
        <v>0.03</v>
      </c>
      <c r="J235" s="61">
        <v>60</v>
      </c>
      <c r="K235" s="61">
        <v>8.0000000000000002E-3</v>
      </c>
      <c r="L235" s="61">
        <v>0.2</v>
      </c>
      <c r="M235" s="61">
        <v>34</v>
      </c>
      <c r="N235" s="62">
        <v>2E-3</v>
      </c>
      <c r="O235" s="62">
        <v>13</v>
      </c>
      <c r="P235" s="62">
        <v>0</v>
      </c>
      <c r="Q235" s="62">
        <v>23</v>
      </c>
      <c r="R235" s="63">
        <v>0.3</v>
      </c>
    </row>
    <row r="236" spans="1:18" thickBot="1" x14ac:dyDescent="0.3">
      <c r="A236" s="517" t="s">
        <v>149</v>
      </c>
      <c r="B236" s="518"/>
      <c r="C236" s="519"/>
      <c r="D236" s="435">
        <f>SUM(D216,D220,D227,D232,D234,)</f>
        <v>37.923999999999999</v>
      </c>
      <c r="E236" s="435">
        <f t="shared" ref="E236:R236" si="50">SUM(E216,E220,E227,E232,E234,)</f>
        <v>30.41</v>
      </c>
      <c r="F236" s="435">
        <f t="shared" si="50"/>
        <v>70.138000000000005</v>
      </c>
      <c r="G236" s="435">
        <f t="shared" si="50"/>
        <v>707.54000000000008</v>
      </c>
      <c r="H236" s="435">
        <f t="shared" si="50"/>
        <v>0.25899999999999995</v>
      </c>
      <c r="I236" s="435">
        <f t="shared" si="50"/>
        <v>0.69100000000000006</v>
      </c>
      <c r="J236" s="435">
        <f t="shared" si="50"/>
        <v>61.852000000000004</v>
      </c>
      <c r="K236" s="435">
        <f t="shared" si="50"/>
        <v>0.23500000000000001</v>
      </c>
      <c r="L236" s="435">
        <f t="shared" si="50"/>
        <v>1.6020000000000001</v>
      </c>
      <c r="M236" s="435">
        <f t="shared" si="50"/>
        <v>510.11</v>
      </c>
      <c r="N236" s="435">
        <f t="shared" si="50"/>
        <v>3.2000000000000001E-2</v>
      </c>
      <c r="O236" s="435">
        <f t="shared" si="50"/>
        <v>86.837000000000003</v>
      </c>
      <c r="P236" s="435">
        <f t="shared" si="50"/>
        <v>0.40900000000000003</v>
      </c>
      <c r="Q236" s="435">
        <f t="shared" si="50"/>
        <v>539.44000000000005</v>
      </c>
      <c r="R236" s="435">
        <f t="shared" si="50"/>
        <v>2.851</v>
      </c>
    </row>
    <row r="237" spans="1:18" ht="396.75" customHeight="1" x14ac:dyDescent="0.25">
      <c r="A237" s="90"/>
      <c r="C237" s="92"/>
      <c r="D237" s="93"/>
      <c r="E237" s="93"/>
      <c r="F237" s="93"/>
      <c r="G237" s="93"/>
      <c r="H237" s="93"/>
      <c r="I237" s="93"/>
      <c r="J237" s="93"/>
      <c r="K237" s="93"/>
      <c r="L237" s="93"/>
      <c r="M237" s="93"/>
      <c r="N237" s="93"/>
      <c r="O237" s="93"/>
      <c r="P237" s="93"/>
      <c r="Q237" s="93"/>
      <c r="R237" s="93"/>
    </row>
    <row r="238" spans="1:18" ht="285.75" customHeight="1" x14ac:dyDescent="0.25">
      <c r="A238" s="90"/>
      <c r="C238" s="92"/>
      <c r="D238" s="93"/>
      <c r="E238" s="93"/>
      <c r="F238" s="93"/>
      <c r="G238" s="93"/>
      <c r="H238" s="93"/>
      <c r="I238" s="93"/>
      <c r="J238" s="93"/>
      <c r="K238" s="93"/>
      <c r="L238" s="93"/>
      <c r="M238" s="93"/>
      <c r="N238" s="93"/>
      <c r="O238" s="93"/>
      <c r="P238" s="93"/>
      <c r="Q238" s="93"/>
      <c r="R238" s="93"/>
    </row>
    <row r="239" spans="1:18" hidden="1" x14ac:dyDescent="0.25">
      <c r="A239" s="90"/>
      <c r="C239" s="92"/>
      <c r="D239" s="93"/>
      <c r="E239" s="93"/>
      <c r="F239" s="93"/>
      <c r="G239" s="93"/>
      <c r="H239" s="93"/>
      <c r="I239" s="93"/>
      <c r="J239" s="93"/>
      <c r="K239" s="93"/>
      <c r="L239" s="93"/>
      <c r="M239" s="93"/>
      <c r="N239" s="93"/>
      <c r="O239" s="93"/>
      <c r="P239" s="93"/>
      <c r="Q239" s="93"/>
      <c r="R239" s="93"/>
    </row>
    <row r="240" spans="1:18" ht="35.25" customHeight="1" thickBot="1" x14ac:dyDescent="0.3">
      <c r="A240" s="503" t="s">
        <v>566</v>
      </c>
      <c r="B240" s="503"/>
      <c r="C240" s="503"/>
      <c r="D240" s="503"/>
      <c r="E240" s="503"/>
      <c r="F240" s="503"/>
      <c r="G240" s="503"/>
      <c r="H240" s="503"/>
      <c r="I240" s="503"/>
      <c r="J240" s="503"/>
      <c r="K240" s="503"/>
      <c r="L240" s="503"/>
      <c r="M240" s="503"/>
      <c r="N240" s="503"/>
      <c r="O240" s="503"/>
      <c r="P240" s="503"/>
      <c r="Q240" s="503"/>
      <c r="R240" s="503"/>
    </row>
    <row r="241" spans="1:18" x14ac:dyDescent="0.25">
      <c r="A241" s="504" t="s">
        <v>1</v>
      </c>
      <c r="B241" s="506" t="s">
        <v>2</v>
      </c>
      <c r="C241" s="522" t="s">
        <v>3</v>
      </c>
      <c r="D241" s="513" t="s">
        <v>4</v>
      </c>
      <c r="E241" s="514"/>
      <c r="F241" s="515"/>
      <c r="G241" s="511" t="s">
        <v>5</v>
      </c>
      <c r="H241" s="513" t="s">
        <v>6</v>
      </c>
      <c r="I241" s="514"/>
      <c r="J241" s="514"/>
      <c r="K241" s="514"/>
      <c r="L241" s="515"/>
      <c r="M241" s="513" t="s">
        <v>7</v>
      </c>
      <c r="N241" s="514"/>
      <c r="O241" s="514"/>
      <c r="P241" s="514"/>
      <c r="Q241" s="514"/>
      <c r="R241" s="524"/>
    </row>
    <row r="242" spans="1:18" ht="32.25" thickBot="1" x14ac:dyDescent="0.3">
      <c r="A242" s="520"/>
      <c r="B242" s="521"/>
      <c r="C242" s="523"/>
      <c r="D242" s="138" t="s">
        <v>8</v>
      </c>
      <c r="E242" s="138" t="s">
        <v>9</v>
      </c>
      <c r="F242" s="138" t="s">
        <v>10</v>
      </c>
      <c r="G242" s="512"/>
      <c r="H242" s="138" t="s">
        <v>11</v>
      </c>
      <c r="I242" s="138" t="s">
        <v>12</v>
      </c>
      <c r="J242" s="138" t="s">
        <v>13</v>
      </c>
      <c r="K242" s="138" t="s">
        <v>14</v>
      </c>
      <c r="L242" s="138" t="s">
        <v>15</v>
      </c>
      <c r="M242" s="138" t="s">
        <v>16</v>
      </c>
      <c r="N242" s="139" t="s">
        <v>17</v>
      </c>
      <c r="O242" s="32" t="s">
        <v>18</v>
      </c>
      <c r="P242" s="139" t="s">
        <v>19</v>
      </c>
      <c r="Q242" s="32" t="s">
        <v>20</v>
      </c>
      <c r="R242" s="140" t="s">
        <v>21</v>
      </c>
    </row>
    <row r="243" spans="1:18" x14ac:dyDescent="0.25">
      <c r="A243" s="406">
        <v>14</v>
      </c>
      <c r="B243" s="472" t="s">
        <v>86</v>
      </c>
      <c r="C243" s="207">
        <v>60</v>
      </c>
      <c r="D243" s="208">
        <f t="shared" ref="D243:R243" si="51">SUM(D244)</f>
        <v>0.48</v>
      </c>
      <c r="E243" s="208">
        <f t="shared" si="51"/>
        <v>0.06</v>
      </c>
      <c r="F243" s="208">
        <f t="shared" si="51"/>
        <v>1.5</v>
      </c>
      <c r="G243" s="208">
        <f t="shared" si="51"/>
        <v>8.4</v>
      </c>
      <c r="H243" s="208">
        <f t="shared" si="51"/>
        <v>1.7999999999999999E-2</v>
      </c>
      <c r="I243" s="208">
        <f t="shared" si="51"/>
        <v>2.4E-2</v>
      </c>
      <c r="J243" s="208">
        <f t="shared" si="51"/>
        <v>6</v>
      </c>
      <c r="K243" s="208">
        <f t="shared" si="51"/>
        <v>6.0000000000000001E-3</v>
      </c>
      <c r="L243" s="208">
        <f t="shared" si="51"/>
        <v>0.06</v>
      </c>
      <c r="M243" s="208">
        <f t="shared" si="51"/>
        <v>13.8</v>
      </c>
      <c r="N243" s="208">
        <f t="shared" si="51"/>
        <v>2E-3</v>
      </c>
      <c r="O243" s="208">
        <f t="shared" si="51"/>
        <v>8.4</v>
      </c>
      <c r="P243" s="208">
        <f t="shared" si="51"/>
        <v>0</v>
      </c>
      <c r="Q243" s="208">
        <f t="shared" si="51"/>
        <v>25.2</v>
      </c>
      <c r="R243" s="208">
        <f t="shared" si="51"/>
        <v>0.36</v>
      </c>
    </row>
    <row r="244" spans="1:18" x14ac:dyDescent="0.25">
      <c r="A244" s="48"/>
      <c r="B244" s="72" t="s">
        <v>87</v>
      </c>
      <c r="C244" s="73" t="s">
        <v>88</v>
      </c>
      <c r="D244" s="51">
        <v>0.48</v>
      </c>
      <c r="E244" s="51">
        <v>0.06</v>
      </c>
      <c r="F244" s="51">
        <v>1.5</v>
      </c>
      <c r="G244" s="51">
        <v>8.4</v>
      </c>
      <c r="H244" s="51">
        <v>1.7999999999999999E-2</v>
      </c>
      <c r="I244" s="51">
        <v>2.4E-2</v>
      </c>
      <c r="J244" s="51">
        <v>6</v>
      </c>
      <c r="K244" s="51">
        <v>6.0000000000000001E-3</v>
      </c>
      <c r="L244" s="51">
        <v>0.06</v>
      </c>
      <c r="M244" s="51">
        <v>13.8</v>
      </c>
      <c r="N244" s="52">
        <v>2E-3</v>
      </c>
      <c r="O244" s="52">
        <v>8.4</v>
      </c>
      <c r="P244" s="52">
        <v>0</v>
      </c>
      <c r="Q244" s="52">
        <v>25.2</v>
      </c>
      <c r="R244" s="53">
        <v>0.36</v>
      </c>
    </row>
    <row r="245" spans="1:18" x14ac:dyDescent="0.25">
      <c r="A245" s="4">
        <v>276</v>
      </c>
      <c r="B245" s="465" t="s">
        <v>442</v>
      </c>
      <c r="C245" s="16" t="s">
        <v>45</v>
      </c>
      <c r="D245" s="126">
        <f t="shared" ref="D245:R245" si="52">SUM(D246:D251)</f>
        <v>24.84</v>
      </c>
      <c r="E245" s="126">
        <f t="shared" si="52"/>
        <v>22.62</v>
      </c>
      <c r="F245" s="126">
        <f t="shared" si="52"/>
        <v>22.05</v>
      </c>
      <c r="G245" s="126">
        <f t="shared" si="52"/>
        <v>391.65999999999997</v>
      </c>
      <c r="H245" s="126">
        <f t="shared" si="52"/>
        <v>0.17699999999999999</v>
      </c>
      <c r="I245" s="126">
        <f t="shared" si="52"/>
        <v>0.92699999999999994</v>
      </c>
      <c r="J245" s="126">
        <f t="shared" si="52"/>
        <v>28.914999999999999</v>
      </c>
      <c r="K245" s="126">
        <f t="shared" si="52"/>
        <v>5.3999999999999999E-2</v>
      </c>
      <c r="L245" s="126">
        <f t="shared" si="52"/>
        <v>0.754</v>
      </c>
      <c r="M245" s="126">
        <f t="shared" si="52"/>
        <v>22.735999999999997</v>
      </c>
      <c r="N245" s="126">
        <f t="shared" si="52"/>
        <v>1.4999999999999999E-2</v>
      </c>
      <c r="O245" s="126">
        <f t="shared" si="52"/>
        <v>58.446999999999996</v>
      </c>
      <c r="P245" s="126">
        <f t="shared" si="52"/>
        <v>0</v>
      </c>
      <c r="Q245" s="126">
        <f t="shared" si="52"/>
        <v>303.90599999999995</v>
      </c>
      <c r="R245" s="126">
        <f t="shared" si="52"/>
        <v>2.4780000000000002</v>
      </c>
    </row>
    <row r="246" spans="1:18" x14ac:dyDescent="0.25">
      <c r="A246" s="4"/>
      <c r="B246" s="5" t="s">
        <v>116</v>
      </c>
      <c r="C246" s="130" t="s">
        <v>443</v>
      </c>
      <c r="D246" s="147">
        <v>21.81</v>
      </c>
      <c r="E246" s="147">
        <v>18.760000000000002</v>
      </c>
      <c r="F246" s="147">
        <v>0</v>
      </c>
      <c r="G246" s="147">
        <v>255.67</v>
      </c>
      <c r="H246" s="127">
        <v>2.8000000000000001E-2</v>
      </c>
      <c r="I246" s="127">
        <v>7.0000000000000007E-2</v>
      </c>
      <c r="J246" s="147">
        <v>0</v>
      </c>
      <c r="K246" s="147">
        <v>0</v>
      </c>
      <c r="L246" s="147">
        <v>0.46899999999999997</v>
      </c>
      <c r="M246" s="127">
        <v>4.266</v>
      </c>
      <c r="N246" s="128">
        <v>8.0000000000000002E-3</v>
      </c>
      <c r="O246" s="128">
        <v>25.08</v>
      </c>
      <c r="P246" s="128">
        <v>0</v>
      </c>
      <c r="Q246" s="128">
        <v>220.48</v>
      </c>
      <c r="R246" s="129">
        <v>1.28</v>
      </c>
    </row>
    <row r="247" spans="1:18" x14ac:dyDescent="0.25">
      <c r="A247" s="4"/>
      <c r="B247" s="5" t="s">
        <v>23</v>
      </c>
      <c r="C247" s="130" t="s">
        <v>444</v>
      </c>
      <c r="D247" s="147">
        <v>2.38</v>
      </c>
      <c r="E247" s="147">
        <v>0.48</v>
      </c>
      <c r="F247" s="147">
        <v>19.41</v>
      </c>
      <c r="G247" s="147">
        <v>91.71</v>
      </c>
      <c r="H247" s="127">
        <v>0.14399999999999999</v>
      </c>
      <c r="I247" s="127">
        <v>0.84</v>
      </c>
      <c r="J247" s="147">
        <v>23.82</v>
      </c>
      <c r="K247" s="147">
        <v>3.0000000000000001E-3</v>
      </c>
      <c r="L247" s="147">
        <v>0.11899999999999999</v>
      </c>
      <c r="M247" s="127">
        <v>12</v>
      </c>
      <c r="N247" s="128">
        <v>6.0000000000000001E-3</v>
      </c>
      <c r="O247" s="128">
        <v>27.39</v>
      </c>
      <c r="P247" s="128">
        <v>0</v>
      </c>
      <c r="Q247" s="128">
        <v>69.8</v>
      </c>
      <c r="R247" s="129">
        <v>1.08</v>
      </c>
    </row>
    <row r="248" spans="1:18" x14ac:dyDescent="0.25">
      <c r="A248" s="4"/>
      <c r="B248" s="5" t="s">
        <v>24</v>
      </c>
      <c r="C248" s="130" t="s">
        <v>445</v>
      </c>
      <c r="D248" s="147">
        <v>0.14000000000000001</v>
      </c>
      <c r="E248" s="147">
        <v>0.02</v>
      </c>
      <c r="F248" s="147">
        <v>0.82</v>
      </c>
      <c r="G248" s="147">
        <v>4.0999999999999996</v>
      </c>
      <c r="H248" s="127">
        <v>5.0000000000000001E-3</v>
      </c>
      <c r="I248" s="127">
        <v>3.0000000000000001E-3</v>
      </c>
      <c r="J248" s="147">
        <v>1</v>
      </c>
      <c r="K248" s="147">
        <v>0</v>
      </c>
      <c r="L248" s="147">
        <v>0.02</v>
      </c>
      <c r="M248" s="127">
        <v>3.72</v>
      </c>
      <c r="N248" s="128">
        <v>0</v>
      </c>
      <c r="O248" s="128">
        <v>1.4</v>
      </c>
      <c r="P248" s="128">
        <v>0</v>
      </c>
      <c r="Q248" s="128">
        <v>5.8</v>
      </c>
      <c r="R248" s="129">
        <v>9.6000000000000002E-2</v>
      </c>
    </row>
    <row r="249" spans="1:18" x14ac:dyDescent="0.25">
      <c r="A249" s="4"/>
      <c r="B249" s="5" t="s">
        <v>120</v>
      </c>
      <c r="C249" s="130" t="s">
        <v>446</v>
      </c>
      <c r="D249" s="147">
        <v>0.44</v>
      </c>
      <c r="E249" s="147">
        <v>0</v>
      </c>
      <c r="F249" s="147">
        <v>1.73</v>
      </c>
      <c r="G249" s="147">
        <v>9.2799999999999994</v>
      </c>
      <c r="H249" s="127">
        <v>0</v>
      </c>
      <c r="I249" s="127">
        <v>7.0000000000000001E-3</v>
      </c>
      <c r="J249" s="147">
        <v>4.0949999999999998</v>
      </c>
      <c r="K249" s="147">
        <v>2.7E-2</v>
      </c>
      <c r="L249" s="147">
        <v>9.0999999999999998E-2</v>
      </c>
      <c r="M249" s="127">
        <v>1.44</v>
      </c>
      <c r="N249" s="128">
        <v>1E-3</v>
      </c>
      <c r="O249" s="128">
        <v>4.55</v>
      </c>
      <c r="P249" s="128">
        <v>0</v>
      </c>
      <c r="Q249" s="128">
        <v>6.1879999999999997</v>
      </c>
      <c r="R249" s="129">
        <v>1.2E-2</v>
      </c>
    </row>
    <row r="250" spans="1:18" x14ac:dyDescent="0.25">
      <c r="A250" s="4"/>
      <c r="B250" s="5" t="s">
        <v>43</v>
      </c>
      <c r="C250" s="130" t="s">
        <v>447</v>
      </c>
      <c r="D250" s="147">
        <v>7.0000000000000007E-2</v>
      </c>
      <c r="E250" s="147">
        <v>3.36</v>
      </c>
      <c r="F250" s="147">
        <v>0.09</v>
      </c>
      <c r="G250" s="147">
        <v>30.9</v>
      </c>
      <c r="H250" s="127">
        <v>0</v>
      </c>
      <c r="I250" s="127">
        <v>7.0000000000000001E-3</v>
      </c>
      <c r="J250" s="147">
        <v>0</v>
      </c>
      <c r="K250" s="147">
        <v>2.4E-2</v>
      </c>
      <c r="L250" s="147">
        <v>5.5E-2</v>
      </c>
      <c r="M250" s="127">
        <v>1.31</v>
      </c>
      <c r="N250" s="128">
        <v>0</v>
      </c>
      <c r="O250" s="128">
        <v>2.7E-2</v>
      </c>
      <c r="P250" s="128">
        <v>0</v>
      </c>
      <c r="Q250" s="128">
        <v>1.6379999999999999</v>
      </c>
      <c r="R250" s="129">
        <v>0.01</v>
      </c>
    </row>
    <row r="251" spans="1:18" ht="31.5" x14ac:dyDescent="0.25">
      <c r="A251" s="4"/>
      <c r="B251" s="68" t="s">
        <v>97</v>
      </c>
      <c r="C251" s="68" t="s">
        <v>422</v>
      </c>
      <c r="D251" s="144">
        <v>0</v>
      </c>
      <c r="E251" s="144">
        <v>0</v>
      </c>
      <c r="F251" s="144">
        <v>0</v>
      </c>
      <c r="G251" s="144">
        <v>0</v>
      </c>
      <c r="H251" s="144">
        <v>0</v>
      </c>
      <c r="I251" s="144">
        <v>0</v>
      </c>
      <c r="J251" s="144">
        <v>0</v>
      </c>
      <c r="K251" s="144">
        <v>0</v>
      </c>
      <c r="L251" s="144">
        <v>0</v>
      </c>
      <c r="M251" s="144">
        <v>0</v>
      </c>
      <c r="N251" s="144">
        <v>0</v>
      </c>
      <c r="O251" s="144">
        <v>0</v>
      </c>
      <c r="P251" s="144">
        <v>0</v>
      </c>
      <c r="Q251" s="144">
        <v>0</v>
      </c>
      <c r="R251" s="146">
        <v>0</v>
      </c>
    </row>
    <row r="252" spans="1:18" ht="15" x14ac:dyDescent="0.25">
      <c r="A252" s="21" t="s">
        <v>139</v>
      </c>
      <c r="B252" s="465" t="s">
        <v>140</v>
      </c>
      <c r="C252" s="22" t="s">
        <v>45</v>
      </c>
      <c r="D252" s="148">
        <f t="shared" ref="D252:R252" si="53">SUM(D253:D256)</f>
        <v>4.21</v>
      </c>
      <c r="E252" s="148">
        <f t="shared" si="53"/>
        <v>4.6100000000000003</v>
      </c>
      <c r="F252" s="148">
        <f t="shared" si="53"/>
        <v>17.07</v>
      </c>
      <c r="G252" s="148">
        <f t="shared" si="53"/>
        <v>125.56</v>
      </c>
      <c r="H252" s="148">
        <f t="shared" si="53"/>
        <v>1.2E-2</v>
      </c>
      <c r="I252" s="148">
        <f t="shared" si="53"/>
        <v>0.151</v>
      </c>
      <c r="J252" s="148">
        <f t="shared" si="53"/>
        <v>0</v>
      </c>
      <c r="K252" s="148">
        <f t="shared" si="53"/>
        <v>2.7E-2</v>
      </c>
      <c r="L252" s="148">
        <f t="shared" si="53"/>
        <v>7.0000000000000001E-3</v>
      </c>
      <c r="M252" s="148">
        <f t="shared" si="53"/>
        <v>32.504000000000005</v>
      </c>
      <c r="N252" s="148">
        <f t="shared" si="53"/>
        <v>1.0999999999999999E-2</v>
      </c>
      <c r="O252" s="148">
        <f t="shared" si="53"/>
        <v>26.545000000000002</v>
      </c>
      <c r="P252" s="148">
        <f t="shared" si="53"/>
        <v>2E-3</v>
      </c>
      <c r="Q252" s="148">
        <f t="shared" si="53"/>
        <v>124.53999999999999</v>
      </c>
      <c r="R252" s="149">
        <f t="shared" si="53"/>
        <v>0.76100000000000001</v>
      </c>
    </row>
    <row r="253" spans="1:18" ht="15" x14ac:dyDescent="0.25">
      <c r="A253" s="21"/>
      <c r="B253" s="5" t="s">
        <v>32</v>
      </c>
      <c r="C253" s="419" t="s">
        <v>141</v>
      </c>
      <c r="D253" s="147">
        <v>0</v>
      </c>
      <c r="E253" s="147">
        <v>0</v>
      </c>
      <c r="F253" s="147">
        <v>0</v>
      </c>
      <c r="G253" s="147">
        <v>0</v>
      </c>
      <c r="H253" s="147">
        <v>0</v>
      </c>
      <c r="I253" s="147">
        <v>0</v>
      </c>
      <c r="J253" s="147">
        <v>0</v>
      </c>
      <c r="K253" s="147">
        <v>0</v>
      </c>
      <c r="L253" s="147">
        <v>0</v>
      </c>
      <c r="M253" s="147">
        <v>0</v>
      </c>
      <c r="N253" s="151">
        <v>0</v>
      </c>
      <c r="O253" s="151">
        <v>0</v>
      </c>
      <c r="P253" s="151">
        <v>0</v>
      </c>
      <c r="Q253" s="151">
        <v>0</v>
      </c>
      <c r="R253" s="152">
        <v>0</v>
      </c>
    </row>
    <row r="254" spans="1:18" ht="15" x14ac:dyDescent="0.25">
      <c r="A254" s="21"/>
      <c r="B254" s="5" t="s">
        <v>142</v>
      </c>
      <c r="C254" s="419" t="s">
        <v>143</v>
      </c>
      <c r="D254" s="147">
        <v>0.54</v>
      </c>
      <c r="E254" s="147">
        <v>0.33</v>
      </c>
      <c r="F254" s="147">
        <v>0.23</v>
      </c>
      <c r="G254" s="147">
        <v>6.42</v>
      </c>
      <c r="H254" s="147">
        <v>0</v>
      </c>
      <c r="I254" s="147">
        <v>4.0000000000000001E-3</v>
      </c>
      <c r="J254" s="147">
        <v>0</v>
      </c>
      <c r="K254" s="147">
        <v>0</v>
      </c>
      <c r="L254" s="147">
        <v>7.0000000000000001E-3</v>
      </c>
      <c r="M254" s="147">
        <v>2.84</v>
      </c>
      <c r="N254" s="151">
        <v>0</v>
      </c>
      <c r="O254" s="151">
        <v>9.4350000000000005</v>
      </c>
      <c r="P254" s="151">
        <v>0</v>
      </c>
      <c r="Q254" s="151">
        <v>14.54</v>
      </c>
      <c r="R254" s="152">
        <v>0.48799999999999999</v>
      </c>
    </row>
    <row r="255" spans="1:18" ht="30" x14ac:dyDescent="0.25">
      <c r="A255" s="21"/>
      <c r="B255" s="5" t="s">
        <v>75</v>
      </c>
      <c r="C255" s="419" t="s">
        <v>144</v>
      </c>
      <c r="D255" s="147">
        <v>3.67</v>
      </c>
      <c r="E255" s="147">
        <v>4.28</v>
      </c>
      <c r="F255" s="147">
        <v>5.74</v>
      </c>
      <c r="G255" s="147">
        <v>77</v>
      </c>
      <c r="H255" s="147">
        <v>1.2E-2</v>
      </c>
      <c r="I255" s="147">
        <v>0.14699999999999999</v>
      </c>
      <c r="J255" s="147">
        <v>0</v>
      </c>
      <c r="K255" s="147">
        <v>2.7E-2</v>
      </c>
      <c r="L255" s="147">
        <v>0</v>
      </c>
      <c r="M255" s="147">
        <v>29.33</v>
      </c>
      <c r="N255" s="151">
        <v>1.0999999999999999E-2</v>
      </c>
      <c r="O255" s="151">
        <v>17.11</v>
      </c>
      <c r="P255" s="151">
        <v>2E-3</v>
      </c>
      <c r="Q255" s="151">
        <v>110</v>
      </c>
      <c r="R255" s="152">
        <v>0.24</v>
      </c>
    </row>
    <row r="256" spans="1:18" ht="15" x14ac:dyDescent="0.25">
      <c r="A256" s="148"/>
      <c r="B256" s="5" t="s">
        <v>47</v>
      </c>
      <c r="C256" s="419" t="s">
        <v>77</v>
      </c>
      <c r="D256" s="147">
        <v>0</v>
      </c>
      <c r="E256" s="147">
        <v>0</v>
      </c>
      <c r="F256" s="147">
        <v>11.1</v>
      </c>
      <c r="G256" s="147">
        <v>42.14</v>
      </c>
      <c r="H256" s="147">
        <v>0</v>
      </c>
      <c r="I256" s="147">
        <v>0</v>
      </c>
      <c r="J256" s="147">
        <v>0</v>
      </c>
      <c r="K256" s="147">
        <v>0</v>
      </c>
      <c r="L256" s="147">
        <v>0</v>
      </c>
      <c r="M256" s="147">
        <v>0.33400000000000002</v>
      </c>
      <c r="N256" s="151">
        <v>0</v>
      </c>
      <c r="O256" s="151">
        <v>0</v>
      </c>
      <c r="P256" s="151">
        <v>0</v>
      </c>
      <c r="Q256" s="151">
        <v>0</v>
      </c>
      <c r="R256" s="152">
        <v>3.3000000000000002E-2</v>
      </c>
    </row>
    <row r="257" spans="1:18" ht="15" x14ac:dyDescent="0.25">
      <c r="A257" s="57">
        <v>11</v>
      </c>
      <c r="B257" s="466" t="s">
        <v>385</v>
      </c>
      <c r="C257" s="101">
        <v>30</v>
      </c>
      <c r="D257" s="301">
        <f>SUM(D258)</f>
        <v>1.98</v>
      </c>
      <c r="E257" s="301">
        <f t="shared" ref="E257:R257" si="54">SUM(E258)</f>
        <v>0.36</v>
      </c>
      <c r="F257" s="301">
        <f t="shared" si="54"/>
        <v>10.8</v>
      </c>
      <c r="G257" s="301">
        <f t="shared" si="54"/>
        <v>54.3</v>
      </c>
      <c r="H257" s="301">
        <f t="shared" si="54"/>
        <v>5.3999999999999999E-2</v>
      </c>
      <c r="I257" s="301">
        <f t="shared" si="54"/>
        <v>2.4E-2</v>
      </c>
      <c r="J257" s="301">
        <f t="shared" si="54"/>
        <v>0</v>
      </c>
      <c r="K257" s="302">
        <f t="shared" si="54"/>
        <v>0</v>
      </c>
      <c r="L257" s="302">
        <f t="shared" si="54"/>
        <v>0</v>
      </c>
      <c r="M257" s="302">
        <f t="shared" si="54"/>
        <v>0</v>
      </c>
      <c r="N257" s="302">
        <f t="shared" si="54"/>
        <v>0</v>
      </c>
      <c r="O257" s="302">
        <f t="shared" si="54"/>
        <v>0</v>
      </c>
      <c r="P257" s="302">
        <f t="shared" si="54"/>
        <v>0</v>
      </c>
      <c r="Q257" s="302">
        <f t="shared" si="54"/>
        <v>0</v>
      </c>
      <c r="R257" s="303">
        <f t="shared" si="54"/>
        <v>0</v>
      </c>
    </row>
    <row r="258" spans="1:18" ht="15" x14ac:dyDescent="0.25">
      <c r="A258" s="57"/>
      <c r="B258" s="72" t="s">
        <v>386</v>
      </c>
      <c r="C258" s="67" t="s">
        <v>51</v>
      </c>
      <c r="D258" s="304">
        <v>1.98</v>
      </c>
      <c r="E258" s="304">
        <v>0.36</v>
      </c>
      <c r="F258" s="304">
        <v>10.8</v>
      </c>
      <c r="G258" s="304">
        <v>54.3</v>
      </c>
      <c r="H258" s="304">
        <v>5.3999999999999999E-2</v>
      </c>
      <c r="I258" s="304">
        <v>2.4E-2</v>
      </c>
      <c r="J258" s="304">
        <v>0</v>
      </c>
      <c r="K258" s="147">
        <v>0</v>
      </c>
      <c r="L258" s="147">
        <v>0</v>
      </c>
      <c r="M258" s="147">
        <v>0</v>
      </c>
      <c r="N258" s="147">
        <v>0</v>
      </c>
      <c r="O258" s="147">
        <v>0</v>
      </c>
      <c r="P258" s="147">
        <v>0</v>
      </c>
      <c r="Q258" s="147">
        <v>0</v>
      </c>
      <c r="R258" s="152">
        <v>0</v>
      </c>
    </row>
    <row r="259" spans="1:18" ht="33" customHeight="1" thickBot="1" x14ac:dyDescent="0.3">
      <c r="A259" s="500" t="s">
        <v>52</v>
      </c>
      <c r="B259" s="501"/>
      <c r="C259" s="502"/>
      <c r="D259" s="141">
        <f>SUM(D243,D245,D252,D257,)</f>
        <v>31.51</v>
      </c>
      <c r="E259" s="141">
        <f t="shared" ref="E259:R259" si="55">SUM(E243,E245,E252,E257,)</f>
        <v>27.65</v>
      </c>
      <c r="F259" s="141">
        <f t="shared" si="55"/>
        <v>51.42</v>
      </c>
      <c r="G259" s="141">
        <f t="shared" si="55"/>
        <v>579.91999999999985</v>
      </c>
      <c r="H259" s="141">
        <f t="shared" si="55"/>
        <v>0.26100000000000001</v>
      </c>
      <c r="I259" s="141">
        <f t="shared" si="55"/>
        <v>1.1259999999999999</v>
      </c>
      <c r="J259" s="141">
        <f t="shared" si="55"/>
        <v>34.914999999999999</v>
      </c>
      <c r="K259" s="141">
        <f t="shared" si="55"/>
        <v>8.6999999999999994E-2</v>
      </c>
      <c r="L259" s="141">
        <f t="shared" si="55"/>
        <v>0.82100000000000006</v>
      </c>
      <c r="M259" s="141">
        <f t="shared" si="55"/>
        <v>69.040000000000006</v>
      </c>
      <c r="N259" s="141">
        <f t="shared" si="55"/>
        <v>2.8000000000000001E-2</v>
      </c>
      <c r="O259" s="141">
        <f t="shared" si="55"/>
        <v>93.391999999999996</v>
      </c>
      <c r="P259" s="141">
        <f t="shared" si="55"/>
        <v>2E-3</v>
      </c>
      <c r="Q259" s="141">
        <f t="shared" si="55"/>
        <v>453.64599999999996</v>
      </c>
      <c r="R259" s="141">
        <f t="shared" si="55"/>
        <v>3.5990000000000002</v>
      </c>
    </row>
    <row r="260" spans="1:18" ht="16.5" thickBot="1" x14ac:dyDescent="0.3">
      <c r="A260" s="503" t="s">
        <v>567</v>
      </c>
      <c r="B260" s="503"/>
      <c r="C260" s="503"/>
      <c r="D260" s="503"/>
      <c r="E260" s="503"/>
      <c r="F260" s="503"/>
      <c r="G260" s="503"/>
      <c r="H260" s="503"/>
      <c r="I260" s="503"/>
      <c r="J260" s="503"/>
      <c r="K260" s="503"/>
      <c r="L260" s="503"/>
      <c r="M260" s="503"/>
      <c r="N260" s="503"/>
      <c r="O260" s="503"/>
      <c r="P260" s="503"/>
      <c r="Q260" s="503"/>
      <c r="R260" s="503"/>
    </row>
    <row r="261" spans="1:18" x14ac:dyDescent="0.25">
      <c r="A261" s="504" t="s">
        <v>1</v>
      </c>
      <c r="B261" s="506" t="s">
        <v>2</v>
      </c>
      <c r="C261" s="508" t="s">
        <v>3</v>
      </c>
      <c r="D261" s="510" t="s">
        <v>4</v>
      </c>
      <c r="E261" s="510"/>
      <c r="F261" s="510"/>
      <c r="G261" s="511" t="s">
        <v>5</v>
      </c>
      <c r="H261" s="513" t="s">
        <v>6</v>
      </c>
      <c r="I261" s="514"/>
      <c r="J261" s="514"/>
      <c r="K261" s="514"/>
      <c r="L261" s="515"/>
      <c r="M261" s="510" t="s">
        <v>7</v>
      </c>
      <c r="N261" s="513"/>
      <c r="O261" s="513"/>
      <c r="P261" s="513"/>
      <c r="Q261" s="513"/>
      <c r="R261" s="516"/>
    </row>
    <row r="262" spans="1:18" ht="32.25" thickBot="1" x14ac:dyDescent="0.3">
      <c r="A262" s="505"/>
      <c r="B262" s="507"/>
      <c r="C262" s="509"/>
      <c r="D262" s="65" t="s">
        <v>8</v>
      </c>
      <c r="E262" s="65" t="s">
        <v>9</v>
      </c>
      <c r="F262" s="65" t="s">
        <v>10</v>
      </c>
      <c r="G262" s="512"/>
      <c r="H262" s="65" t="s">
        <v>11</v>
      </c>
      <c r="I262" s="65" t="s">
        <v>12</v>
      </c>
      <c r="J262" s="65" t="s">
        <v>13</v>
      </c>
      <c r="K262" s="65" t="s">
        <v>14</v>
      </c>
      <c r="L262" s="65" t="s">
        <v>15</v>
      </c>
      <c r="M262" s="65" t="s">
        <v>16</v>
      </c>
      <c r="N262" s="32" t="s">
        <v>17</v>
      </c>
      <c r="O262" s="32" t="s">
        <v>18</v>
      </c>
      <c r="P262" s="32" t="s">
        <v>19</v>
      </c>
      <c r="Q262" s="32" t="s">
        <v>20</v>
      </c>
      <c r="R262" s="66" t="s">
        <v>21</v>
      </c>
    </row>
    <row r="263" spans="1:18" ht="28.5" x14ac:dyDescent="0.25">
      <c r="A263" s="343">
        <v>58</v>
      </c>
      <c r="B263" s="475" t="s">
        <v>414</v>
      </c>
      <c r="C263" s="219" t="s">
        <v>22</v>
      </c>
      <c r="D263" s="420">
        <f t="shared" ref="D263:R263" si="56">SUM(D264:D267)</f>
        <v>3.09</v>
      </c>
      <c r="E263" s="420">
        <f t="shared" si="56"/>
        <v>5.43</v>
      </c>
      <c r="F263" s="420">
        <f t="shared" si="56"/>
        <v>4.6900000000000004</v>
      </c>
      <c r="G263" s="420">
        <f t="shared" si="56"/>
        <v>79.83</v>
      </c>
      <c r="H263" s="420">
        <f t="shared" si="56"/>
        <v>1.6E-2</v>
      </c>
      <c r="I263" s="420">
        <f t="shared" si="56"/>
        <v>4.9000000000000002E-2</v>
      </c>
      <c r="J263" s="420">
        <f t="shared" si="56"/>
        <v>5.1420000000000003</v>
      </c>
      <c r="K263" s="420">
        <f t="shared" si="56"/>
        <v>2.7E-2</v>
      </c>
      <c r="L263" s="420">
        <f t="shared" si="56"/>
        <v>0.371</v>
      </c>
      <c r="M263" s="420">
        <f t="shared" si="56"/>
        <v>102.16000000000001</v>
      </c>
      <c r="N263" s="420">
        <f t="shared" si="56"/>
        <v>0</v>
      </c>
      <c r="O263" s="420">
        <f t="shared" si="56"/>
        <v>15.88</v>
      </c>
      <c r="P263" s="420">
        <f t="shared" si="56"/>
        <v>1E-3</v>
      </c>
      <c r="Q263" s="420">
        <f t="shared" si="56"/>
        <v>70.089999999999989</v>
      </c>
      <c r="R263" s="421">
        <f t="shared" si="56"/>
        <v>0.82799999999999996</v>
      </c>
    </row>
    <row r="264" spans="1:18" ht="15" x14ac:dyDescent="0.25">
      <c r="A264" s="57"/>
      <c r="B264" s="5" t="s">
        <v>27</v>
      </c>
      <c r="C264" s="71" t="s">
        <v>114</v>
      </c>
      <c r="D264" s="124">
        <v>0</v>
      </c>
      <c r="E264" s="124">
        <v>3</v>
      </c>
      <c r="F264" s="124">
        <v>0</v>
      </c>
      <c r="G264" s="124">
        <v>26.97</v>
      </c>
      <c r="H264" s="298">
        <v>0</v>
      </c>
      <c r="I264" s="298">
        <v>0</v>
      </c>
      <c r="J264" s="124">
        <v>0</v>
      </c>
      <c r="K264" s="124">
        <v>0</v>
      </c>
      <c r="L264" s="124">
        <v>0.27600000000000002</v>
      </c>
      <c r="M264" s="298">
        <v>0</v>
      </c>
      <c r="N264" s="299">
        <v>0</v>
      </c>
      <c r="O264" s="299">
        <v>0</v>
      </c>
      <c r="P264" s="299">
        <v>0</v>
      </c>
      <c r="Q264" s="299">
        <v>0</v>
      </c>
      <c r="R264" s="300">
        <v>0</v>
      </c>
    </row>
    <row r="265" spans="1:18" x14ac:dyDescent="0.25">
      <c r="A265" s="57"/>
      <c r="B265" s="5" t="s">
        <v>28</v>
      </c>
      <c r="C265" s="71" t="s">
        <v>415</v>
      </c>
      <c r="D265" s="124">
        <v>0.73</v>
      </c>
      <c r="E265" s="124">
        <v>0.05</v>
      </c>
      <c r="F265" s="124">
        <v>4.28</v>
      </c>
      <c r="G265" s="124">
        <v>20.41</v>
      </c>
      <c r="H265" s="298">
        <v>0.01</v>
      </c>
      <c r="I265" s="298">
        <v>0.02</v>
      </c>
      <c r="J265" s="124">
        <v>4.8600000000000003</v>
      </c>
      <c r="K265" s="408">
        <v>1E-3</v>
      </c>
      <c r="L265" s="408">
        <v>4.9000000000000002E-2</v>
      </c>
      <c r="M265" s="8">
        <v>18.37</v>
      </c>
      <c r="N265" s="132">
        <v>0</v>
      </c>
      <c r="O265" s="132">
        <v>12.64</v>
      </c>
      <c r="P265" s="132">
        <v>0</v>
      </c>
      <c r="Q265" s="132">
        <v>24.79</v>
      </c>
      <c r="R265" s="13">
        <v>0.7</v>
      </c>
    </row>
    <row r="266" spans="1:18" x14ac:dyDescent="0.25">
      <c r="A266" s="57"/>
      <c r="B266" s="5" t="s">
        <v>416</v>
      </c>
      <c r="C266" s="71" t="s">
        <v>161</v>
      </c>
      <c r="D266" s="124">
        <v>2.34</v>
      </c>
      <c r="E266" s="124">
        <v>2.38</v>
      </c>
      <c r="F266" s="124">
        <v>0.32</v>
      </c>
      <c r="G266" s="124">
        <v>32</v>
      </c>
      <c r="H266" s="298">
        <v>4.0000000000000001E-3</v>
      </c>
      <c r="I266" s="298">
        <v>2.7E-2</v>
      </c>
      <c r="J266" s="124">
        <v>0.252</v>
      </c>
      <c r="K266" s="408">
        <v>2.5999999999999999E-2</v>
      </c>
      <c r="L266" s="408">
        <v>4.4999999999999998E-2</v>
      </c>
      <c r="M266" s="8">
        <v>79.2</v>
      </c>
      <c r="N266" s="132">
        <v>0</v>
      </c>
      <c r="O266" s="132">
        <v>3.15</v>
      </c>
      <c r="P266" s="132">
        <v>1E-3</v>
      </c>
      <c r="Q266" s="132">
        <v>45</v>
      </c>
      <c r="R266" s="13">
        <v>0.09</v>
      </c>
    </row>
    <row r="267" spans="1:18" ht="15" x14ac:dyDescent="0.25">
      <c r="A267" s="57"/>
      <c r="B267" s="5" t="s">
        <v>417</v>
      </c>
      <c r="C267" s="71" t="s">
        <v>418</v>
      </c>
      <c r="D267" s="124">
        <v>0.02</v>
      </c>
      <c r="E267" s="124">
        <v>0</v>
      </c>
      <c r="F267" s="124">
        <v>0.09</v>
      </c>
      <c r="G267" s="124">
        <v>0.45</v>
      </c>
      <c r="H267" s="298">
        <v>2E-3</v>
      </c>
      <c r="I267" s="298">
        <v>2E-3</v>
      </c>
      <c r="J267" s="124">
        <v>0.03</v>
      </c>
      <c r="K267" s="124">
        <v>0</v>
      </c>
      <c r="L267" s="124">
        <v>1E-3</v>
      </c>
      <c r="M267" s="298">
        <v>4.59</v>
      </c>
      <c r="N267" s="299">
        <v>0</v>
      </c>
      <c r="O267" s="299">
        <v>0.09</v>
      </c>
      <c r="P267" s="299">
        <v>0</v>
      </c>
      <c r="Q267" s="299">
        <v>0.3</v>
      </c>
      <c r="R267" s="300">
        <v>3.7999999999999999E-2</v>
      </c>
    </row>
    <row r="268" spans="1:18" ht="28.5" x14ac:dyDescent="0.25">
      <c r="A268" s="57">
        <v>219</v>
      </c>
      <c r="B268" s="465" t="s">
        <v>486</v>
      </c>
      <c r="C268" s="22" t="s">
        <v>485</v>
      </c>
      <c r="D268" s="437">
        <f t="shared" ref="D268:G268" si="57">SUM(D269:D274)</f>
        <v>12.08</v>
      </c>
      <c r="E268" s="437">
        <f t="shared" si="57"/>
        <v>19.88</v>
      </c>
      <c r="F268" s="437">
        <f t="shared" si="57"/>
        <v>9.19</v>
      </c>
      <c r="G268" s="437">
        <f t="shared" si="57"/>
        <v>264.39</v>
      </c>
      <c r="H268" s="437">
        <f t="shared" ref="H268:R268" si="58">SUM(H269:H274)</f>
        <v>0.108</v>
      </c>
      <c r="I268" s="437">
        <f t="shared" si="58"/>
        <v>0.42199999999999999</v>
      </c>
      <c r="J268" s="437">
        <f t="shared" si="58"/>
        <v>2.0819999999999999</v>
      </c>
      <c r="K268" s="437">
        <f t="shared" si="58"/>
        <v>0.28000000000000003</v>
      </c>
      <c r="L268" s="437">
        <f t="shared" si="58"/>
        <v>0.67700000000000005</v>
      </c>
      <c r="M268" s="437">
        <f t="shared" si="58"/>
        <v>111.36800000000002</v>
      </c>
      <c r="N268" s="437">
        <f t="shared" si="58"/>
        <v>1.0999999999999999E-2</v>
      </c>
      <c r="O268" s="437">
        <f t="shared" si="58"/>
        <v>23.039000000000001</v>
      </c>
      <c r="P268" s="437">
        <f t="shared" si="58"/>
        <v>4.5999999999999999E-2</v>
      </c>
      <c r="Q268" s="437">
        <f t="shared" si="58"/>
        <v>133.20699999999999</v>
      </c>
      <c r="R268" s="438">
        <f t="shared" si="58"/>
        <v>2.0950000000000002</v>
      </c>
    </row>
    <row r="269" spans="1:18" ht="30" x14ac:dyDescent="0.25">
      <c r="A269" s="104"/>
      <c r="B269" s="5" t="s">
        <v>75</v>
      </c>
      <c r="C269" s="419" t="s">
        <v>484</v>
      </c>
      <c r="D269" s="131">
        <v>1.59</v>
      </c>
      <c r="E269" s="131">
        <v>1.85</v>
      </c>
      <c r="F269" s="131">
        <v>2.4900000000000002</v>
      </c>
      <c r="G269" s="131">
        <v>33.35</v>
      </c>
      <c r="H269" s="72">
        <v>0.02</v>
      </c>
      <c r="I269" s="72">
        <v>7.9000000000000001E-2</v>
      </c>
      <c r="J269" s="5">
        <v>0.318</v>
      </c>
      <c r="K269" s="443">
        <v>1.2E-2</v>
      </c>
      <c r="L269" s="72">
        <v>0</v>
      </c>
      <c r="M269" s="72">
        <v>63.5</v>
      </c>
      <c r="N269" s="88">
        <v>5.0000000000000001E-3</v>
      </c>
      <c r="O269" s="88">
        <v>7.4</v>
      </c>
      <c r="P269" s="88">
        <v>1E-3</v>
      </c>
      <c r="Q269" s="88">
        <v>47.65</v>
      </c>
      <c r="R269" s="89">
        <v>3.2000000000000001E-2</v>
      </c>
    </row>
    <row r="270" spans="1:18" ht="30" x14ac:dyDescent="0.25">
      <c r="A270" s="104"/>
      <c r="B270" s="5" t="s">
        <v>33</v>
      </c>
      <c r="C270" s="419" t="s">
        <v>481</v>
      </c>
      <c r="D270" s="131">
        <v>0.78</v>
      </c>
      <c r="E270" s="131">
        <v>0.11</v>
      </c>
      <c r="F270" s="131">
        <v>4.79</v>
      </c>
      <c r="G270" s="131">
        <v>23.24</v>
      </c>
      <c r="H270" s="72">
        <v>1.7999999999999999E-2</v>
      </c>
      <c r="I270" s="72">
        <v>6.0000000000000001E-3</v>
      </c>
      <c r="J270" s="5">
        <v>0</v>
      </c>
      <c r="K270" s="443">
        <v>0</v>
      </c>
      <c r="L270" s="72">
        <v>9.1999999999999998E-2</v>
      </c>
      <c r="M270" s="72">
        <v>1.7</v>
      </c>
      <c r="N270" s="88">
        <v>0</v>
      </c>
      <c r="O270" s="88">
        <v>2.33</v>
      </c>
      <c r="P270" s="88">
        <v>0</v>
      </c>
      <c r="Q270" s="88">
        <v>6.15</v>
      </c>
      <c r="R270" s="89">
        <v>0.14799999999999999</v>
      </c>
    </row>
    <row r="271" spans="1:18" ht="15" x14ac:dyDescent="0.25">
      <c r="A271" s="104"/>
      <c r="B271" s="5" t="s">
        <v>483</v>
      </c>
      <c r="C271" s="419" t="s">
        <v>482</v>
      </c>
      <c r="D271" s="131">
        <v>0.55000000000000004</v>
      </c>
      <c r="E271" s="131">
        <v>0.04</v>
      </c>
      <c r="F271" s="131">
        <v>1.1499999999999999</v>
      </c>
      <c r="G271" s="131">
        <v>7.06</v>
      </c>
      <c r="H271" s="72">
        <v>1.9E-2</v>
      </c>
      <c r="I271" s="72">
        <v>8.9999999999999993E-3</v>
      </c>
      <c r="J271" s="5">
        <v>1.764</v>
      </c>
      <c r="K271" s="443">
        <v>1.2999999999999999E-2</v>
      </c>
      <c r="L271" s="72">
        <v>3.0000000000000001E-3</v>
      </c>
      <c r="M271" s="72">
        <v>3.528</v>
      </c>
      <c r="N271" s="88">
        <v>0</v>
      </c>
      <c r="O271" s="88">
        <v>3.35</v>
      </c>
      <c r="P271" s="88">
        <v>0</v>
      </c>
      <c r="Q271" s="88">
        <v>11.11</v>
      </c>
      <c r="R271" s="89">
        <v>0.123</v>
      </c>
    </row>
    <row r="272" spans="1:18" ht="15" x14ac:dyDescent="0.25">
      <c r="A272" s="104"/>
      <c r="B272" s="5" t="s">
        <v>43</v>
      </c>
      <c r="C272" s="419" t="s">
        <v>481</v>
      </c>
      <c r="D272" s="131">
        <v>0.09</v>
      </c>
      <c r="E272" s="131">
        <v>4.34</v>
      </c>
      <c r="F272" s="131">
        <v>0.12</v>
      </c>
      <c r="G272" s="131">
        <v>39.99</v>
      </c>
      <c r="H272" s="72">
        <v>1E-3</v>
      </c>
      <c r="I272" s="72">
        <v>8.0000000000000002E-3</v>
      </c>
      <c r="J272" s="5">
        <v>0</v>
      </c>
      <c r="K272" s="443">
        <v>3.2000000000000001E-2</v>
      </c>
      <c r="L272" s="72">
        <v>7.0999999999999994E-2</v>
      </c>
      <c r="M272" s="72">
        <v>1.7</v>
      </c>
      <c r="N272" s="72">
        <v>0</v>
      </c>
      <c r="O272" s="72">
        <v>3.5000000000000003E-2</v>
      </c>
      <c r="P272" s="72">
        <v>0</v>
      </c>
      <c r="Q272" s="72">
        <v>2.121</v>
      </c>
      <c r="R272" s="89">
        <v>1.4E-2</v>
      </c>
    </row>
    <row r="273" spans="1:18" ht="15" x14ac:dyDescent="0.25">
      <c r="A273" s="104"/>
      <c r="B273" s="5" t="s">
        <v>43</v>
      </c>
      <c r="C273" s="419" t="s">
        <v>480</v>
      </c>
      <c r="D273" s="131">
        <v>0.11</v>
      </c>
      <c r="E273" s="131">
        <v>5.42</v>
      </c>
      <c r="F273" s="131">
        <v>0.15</v>
      </c>
      <c r="G273" s="131">
        <v>49.92</v>
      </c>
      <c r="H273" s="72">
        <v>1E-3</v>
      </c>
      <c r="I273" s="72">
        <v>0.01</v>
      </c>
      <c r="J273" s="5">
        <v>0</v>
      </c>
      <c r="K273" s="443">
        <v>0.04</v>
      </c>
      <c r="L273" s="72">
        <v>8.7999999999999995E-2</v>
      </c>
      <c r="M273" s="72">
        <v>2.12</v>
      </c>
      <c r="N273" s="72">
        <v>0</v>
      </c>
      <c r="O273" s="72">
        <v>4.3999999999999997E-2</v>
      </c>
      <c r="P273" s="72">
        <v>4.3999999999999997E-2</v>
      </c>
      <c r="Q273" s="72">
        <v>2.6459999999999999</v>
      </c>
      <c r="R273" s="89">
        <v>1.7999999999999999E-2</v>
      </c>
    </row>
    <row r="274" spans="1:18" ht="15" x14ac:dyDescent="0.25">
      <c r="A274" s="104"/>
      <c r="B274" s="5" t="s">
        <v>95</v>
      </c>
      <c r="C274" s="419" t="s">
        <v>479</v>
      </c>
      <c r="D274" s="131">
        <v>8.9600000000000009</v>
      </c>
      <c r="E274" s="131">
        <v>8.1199999999999992</v>
      </c>
      <c r="F274" s="131">
        <v>0.49</v>
      </c>
      <c r="G274" s="131">
        <v>110.83</v>
      </c>
      <c r="H274" s="72">
        <v>4.9000000000000002E-2</v>
      </c>
      <c r="I274" s="72">
        <v>0.31</v>
      </c>
      <c r="J274" s="5">
        <v>0</v>
      </c>
      <c r="K274" s="443">
        <v>0.183</v>
      </c>
      <c r="L274" s="72">
        <v>0.42299999999999999</v>
      </c>
      <c r="M274" s="72">
        <v>38.82</v>
      </c>
      <c r="N274" s="88">
        <v>6.0000000000000001E-3</v>
      </c>
      <c r="O274" s="88">
        <v>9.8800000000000008</v>
      </c>
      <c r="P274" s="88">
        <v>1E-3</v>
      </c>
      <c r="Q274" s="88">
        <v>63.53</v>
      </c>
      <c r="R274" s="89">
        <v>1.76</v>
      </c>
    </row>
    <row r="275" spans="1:18" ht="15" x14ac:dyDescent="0.25">
      <c r="A275" s="21">
        <v>132</v>
      </c>
      <c r="B275" s="465" t="s">
        <v>103</v>
      </c>
      <c r="C275" s="16">
        <v>200</v>
      </c>
      <c r="D275" s="148">
        <f>SUM(D276:D278)</f>
        <v>0.03</v>
      </c>
      <c r="E275" s="148">
        <f t="shared" ref="E275:R275" si="59">SUM(E276:E278)</f>
        <v>0.12</v>
      </c>
      <c r="F275" s="148">
        <f t="shared" si="59"/>
        <v>12.997999999999999</v>
      </c>
      <c r="G275" s="148">
        <f t="shared" si="59"/>
        <v>52.71</v>
      </c>
      <c r="H275" s="148">
        <f t="shared" si="59"/>
        <v>0</v>
      </c>
      <c r="I275" s="148">
        <f t="shared" si="59"/>
        <v>6.0000000000000001E-3</v>
      </c>
      <c r="J275" s="148">
        <f t="shared" si="59"/>
        <v>0.06</v>
      </c>
      <c r="K275" s="22">
        <f>SUM(K276:K278)</f>
        <v>0</v>
      </c>
      <c r="L275" s="22">
        <f>SUM(L276:L278)</f>
        <v>0</v>
      </c>
      <c r="M275" s="148">
        <f t="shared" si="59"/>
        <v>3.3600000000000003</v>
      </c>
      <c r="N275" s="148">
        <f t="shared" si="59"/>
        <v>0</v>
      </c>
      <c r="O275" s="83">
        <f t="shared" si="59"/>
        <v>2.64</v>
      </c>
      <c r="P275" s="148">
        <f t="shared" si="59"/>
        <v>0</v>
      </c>
      <c r="Q275" s="83">
        <f t="shared" si="59"/>
        <v>4.9400000000000004</v>
      </c>
      <c r="R275" s="149">
        <f t="shared" si="59"/>
        <v>0.53100000000000003</v>
      </c>
    </row>
    <row r="276" spans="1:18" ht="15" x14ac:dyDescent="0.25">
      <c r="A276" s="150"/>
      <c r="B276" s="5" t="s">
        <v>104</v>
      </c>
      <c r="C276" s="125" t="s">
        <v>105</v>
      </c>
      <c r="D276" s="147">
        <v>0.03</v>
      </c>
      <c r="E276" s="147">
        <v>0.12</v>
      </c>
      <c r="F276" s="147">
        <v>2.4E-2</v>
      </c>
      <c r="G276" s="147">
        <v>0.84</v>
      </c>
      <c r="H276" s="147">
        <v>0</v>
      </c>
      <c r="I276" s="147">
        <v>6.0000000000000001E-3</v>
      </c>
      <c r="J276" s="147">
        <v>0.06</v>
      </c>
      <c r="K276" s="5">
        <v>0</v>
      </c>
      <c r="L276" s="5">
        <v>0</v>
      </c>
      <c r="M276" s="147">
        <v>2.97</v>
      </c>
      <c r="N276" s="151">
        <v>0</v>
      </c>
      <c r="O276" s="86">
        <v>2.64</v>
      </c>
      <c r="P276" s="151">
        <v>0</v>
      </c>
      <c r="Q276" s="86">
        <v>4.9400000000000004</v>
      </c>
      <c r="R276" s="152">
        <v>0.49199999999999999</v>
      </c>
    </row>
    <row r="277" spans="1:18" ht="15" x14ac:dyDescent="0.25">
      <c r="A277" s="150"/>
      <c r="B277" s="5" t="s">
        <v>106</v>
      </c>
      <c r="C277" s="125" t="s">
        <v>107</v>
      </c>
      <c r="D277" s="153">
        <v>0</v>
      </c>
      <c r="E277" s="153">
        <v>0</v>
      </c>
      <c r="F277" s="153">
        <v>0</v>
      </c>
      <c r="G277" s="153">
        <v>0</v>
      </c>
      <c r="H277" s="153">
        <v>0</v>
      </c>
      <c r="I277" s="153">
        <v>0</v>
      </c>
      <c r="J277" s="153">
        <v>0</v>
      </c>
      <c r="K277" s="88">
        <v>0</v>
      </c>
      <c r="L277" s="88">
        <v>0</v>
      </c>
      <c r="M277" s="154">
        <v>0</v>
      </c>
      <c r="N277" s="154">
        <v>0</v>
      </c>
      <c r="O277" s="88">
        <v>0</v>
      </c>
      <c r="P277" s="154">
        <v>0</v>
      </c>
      <c r="Q277" s="88">
        <v>0</v>
      </c>
      <c r="R277" s="155">
        <v>0</v>
      </c>
    </row>
    <row r="278" spans="1:18" ht="15" x14ac:dyDescent="0.25">
      <c r="A278" s="150"/>
      <c r="B278" s="5" t="s">
        <v>69</v>
      </c>
      <c r="C278" s="125" t="s">
        <v>108</v>
      </c>
      <c r="D278" s="147">
        <v>0</v>
      </c>
      <c r="E278" s="147">
        <v>0</v>
      </c>
      <c r="F278" s="147">
        <v>12.974</v>
      </c>
      <c r="G278" s="147">
        <v>51.87</v>
      </c>
      <c r="H278" s="153">
        <v>0</v>
      </c>
      <c r="I278" s="153">
        <v>0</v>
      </c>
      <c r="J278" s="147">
        <v>0</v>
      </c>
      <c r="K278" s="5">
        <v>0</v>
      </c>
      <c r="L278" s="5">
        <v>0</v>
      </c>
      <c r="M278" s="147">
        <v>0.39</v>
      </c>
      <c r="N278" s="151">
        <v>0</v>
      </c>
      <c r="O278" s="86">
        <v>0</v>
      </c>
      <c r="P278" s="151">
        <v>0</v>
      </c>
      <c r="Q278" s="86">
        <v>0</v>
      </c>
      <c r="R278" s="152">
        <v>3.9E-2</v>
      </c>
    </row>
    <row r="279" spans="1:18" ht="15" x14ac:dyDescent="0.25">
      <c r="A279" s="21" t="s">
        <v>145</v>
      </c>
      <c r="B279" s="465" t="s">
        <v>49</v>
      </c>
      <c r="C279" s="16">
        <v>30</v>
      </c>
      <c r="D279" s="439">
        <f t="shared" ref="D279:R279" si="60">SUM(D280)</f>
        <v>1.98</v>
      </c>
      <c r="E279" s="439">
        <f t="shared" si="60"/>
        <v>0.27</v>
      </c>
      <c r="F279" s="439">
        <f t="shared" si="60"/>
        <v>11.4</v>
      </c>
      <c r="G279" s="439">
        <f t="shared" si="60"/>
        <v>59.7</v>
      </c>
      <c r="H279" s="148">
        <f t="shared" si="60"/>
        <v>4.8000000000000001E-2</v>
      </c>
      <c r="I279" s="439">
        <f t="shared" si="60"/>
        <v>1.7999999999999999E-2</v>
      </c>
      <c r="J279" s="148">
        <f t="shared" si="60"/>
        <v>0</v>
      </c>
      <c r="K279" s="148">
        <f t="shared" si="60"/>
        <v>0</v>
      </c>
      <c r="L279" s="148">
        <f t="shared" si="60"/>
        <v>0.39</v>
      </c>
      <c r="M279" s="148">
        <f t="shared" si="60"/>
        <v>6.9</v>
      </c>
      <c r="N279" s="148">
        <f t="shared" si="60"/>
        <v>1E-3</v>
      </c>
      <c r="O279" s="148">
        <f t="shared" si="60"/>
        <v>9.9</v>
      </c>
      <c r="P279" s="148">
        <f t="shared" si="60"/>
        <v>2E-3</v>
      </c>
      <c r="Q279" s="148">
        <f t="shared" si="60"/>
        <v>26.1</v>
      </c>
      <c r="R279" s="440">
        <f t="shared" si="60"/>
        <v>0.6</v>
      </c>
    </row>
    <row r="280" spans="1:18" ht="30" x14ac:dyDescent="0.25">
      <c r="A280" s="150"/>
      <c r="B280" s="5" t="s">
        <v>50</v>
      </c>
      <c r="C280" s="419" t="s">
        <v>51</v>
      </c>
      <c r="D280" s="147">
        <v>1.98</v>
      </c>
      <c r="E280" s="147">
        <v>0.27</v>
      </c>
      <c r="F280" s="147">
        <v>11.4</v>
      </c>
      <c r="G280" s="147">
        <v>59.7</v>
      </c>
      <c r="H280" s="147">
        <v>4.8000000000000001E-2</v>
      </c>
      <c r="I280" s="147">
        <v>1.7999999999999999E-2</v>
      </c>
      <c r="J280" s="147">
        <v>0</v>
      </c>
      <c r="K280" s="147">
        <v>0</v>
      </c>
      <c r="L280" s="147">
        <v>0.39</v>
      </c>
      <c r="M280" s="147">
        <v>6.9</v>
      </c>
      <c r="N280" s="151">
        <v>1E-3</v>
      </c>
      <c r="O280" s="151">
        <v>9.9</v>
      </c>
      <c r="P280" s="151">
        <v>2E-3</v>
      </c>
      <c r="Q280" s="151">
        <v>26.1</v>
      </c>
      <c r="R280" s="152">
        <v>0.6</v>
      </c>
    </row>
    <row r="281" spans="1:18" ht="15" x14ac:dyDescent="0.25">
      <c r="A281" s="57">
        <v>140</v>
      </c>
      <c r="B281" s="465" t="s">
        <v>80</v>
      </c>
      <c r="C281" s="16">
        <v>100</v>
      </c>
      <c r="D281" s="148">
        <f t="shared" ref="D281:R281" si="61">SUM(D282)</f>
        <v>0.4</v>
      </c>
      <c r="E281" s="148">
        <f t="shared" si="61"/>
        <v>0.4</v>
      </c>
      <c r="F281" s="148">
        <f t="shared" si="61"/>
        <v>9</v>
      </c>
      <c r="G281" s="148">
        <f t="shared" si="61"/>
        <v>45</v>
      </c>
      <c r="H281" s="437">
        <f t="shared" si="61"/>
        <v>0.03</v>
      </c>
      <c r="I281" s="437">
        <f t="shared" si="61"/>
        <v>0.02</v>
      </c>
      <c r="J281" s="148">
        <f t="shared" si="61"/>
        <v>165</v>
      </c>
      <c r="K281" s="58">
        <f>SUM(K282)</f>
        <v>5.0000000000000001E-3</v>
      </c>
      <c r="L281" s="58">
        <f>SUM(L282)</f>
        <v>0.2</v>
      </c>
      <c r="M281" s="437">
        <f t="shared" si="61"/>
        <v>16</v>
      </c>
      <c r="N281" s="437">
        <f t="shared" si="61"/>
        <v>2E-3</v>
      </c>
      <c r="O281" s="437">
        <f t="shared" si="61"/>
        <v>9</v>
      </c>
      <c r="P281" s="437">
        <f t="shared" si="61"/>
        <v>0</v>
      </c>
      <c r="Q281" s="437">
        <f t="shared" si="61"/>
        <v>11</v>
      </c>
      <c r="R281" s="438">
        <f t="shared" si="61"/>
        <v>2.2000000000000002</v>
      </c>
    </row>
    <row r="282" spans="1:18" ht="16.5" thickBot="1" x14ac:dyDescent="0.3">
      <c r="A282" s="57"/>
      <c r="B282" s="5" t="s">
        <v>158</v>
      </c>
      <c r="C282" s="5" t="s">
        <v>159</v>
      </c>
      <c r="D282" s="147">
        <v>0.4</v>
      </c>
      <c r="E282" s="147">
        <v>0.4</v>
      </c>
      <c r="F282" s="147">
        <v>9</v>
      </c>
      <c r="G282" s="147">
        <v>45</v>
      </c>
      <c r="H282" s="153">
        <v>0.03</v>
      </c>
      <c r="I282" s="153">
        <v>0.02</v>
      </c>
      <c r="J282" s="147">
        <v>165</v>
      </c>
      <c r="K282" s="61">
        <v>5.0000000000000001E-3</v>
      </c>
      <c r="L282" s="61">
        <v>0.2</v>
      </c>
      <c r="M282" s="153">
        <v>16</v>
      </c>
      <c r="N282" s="154">
        <v>2E-3</v>
      </c>
      <c r="O282" s="154">
        <v>9</v>
      </c>
      <c r="P282" s="154">
        <v>0</v>
      </c>
      <c r="Q282" s="154">
        <v>11</v>
      </c>
      <c r="R282" s="155">
        <v>2.2000000000000002</v>
      </c>
    </row>
    <row r="283" spans="1:18" thickBot="1" x14ac:dyDescent="0.3">
      <c r="A283" s="481" t="s">
        <v>52</v>
      </c>
      <c r="B283" s="482"/>
      <c r="C283" s="483"/>
      <c r="D283" s="25">
        <f>SUM(D263,D268,D275,D279,D281,)</f>
        <v>17.579999999999998</v>
      </c>
      <c r="E283" s="25">
        <f t="shared" ref="E283:R283" si="62">SUM(E263,E268,E275,E279,E281,)</f>
        <v>26.099999999999998</v>
      </c>
      <c r="F283" s="25">
        <f t="shared" si="62"/>
        <v>47.277999999999999</v>
      </c>
      <c r="G283" s="25">
        <f t="shared" si="62"/>
        <v>501.62999999999994</v>
      </c>
      <c r="H283" s="25">
        <f t="shared" si="62"/>
        <v>0.20199999999999999</v>
      </c>
      <c r="I283" s="25">
        <f t="shared" si="62"/>
        <v>0.51500000000000001</v>
      </c>
      <c r="J283" s="25">
        <f t="shared" si="62"/>
        <v>172.28399999999999</v>
      </c>
      <c r="K283" s="25">
        <f t="shared" si="62"/>
        <v>0.31200000000000006</v>
      </c>
      <c r="L283" s="25">
        <f t="shared" si="62"/>
        <v>1.6380000000000001</v>
      </c>
      <c r="M283" s="25">
        <f t="shared" si="62"/>
        <v>239.78800000000004</v>
      </c>
      <c r="N283" s="25">
        <f t="shared" si="62"/>
        <v>1.4E-2</v>
      </c>
      <c r="O283" s="25">
        <f t="shared" si="62"/>
        <v>60.459000000000003</v>
      </c>
      <c r="P283" s="25">
        <f t="shared" si="62"/>
        <v>4.9000000000000002E-2</v>
      </c>
      <c r="Q283" s="25">
        <f t="shared" si="62"/>
        <v>245.33699999999996</v>
      </c>
      <c r="R283" s="25">
        <f t="shared" si="62"/>
        <v>6.2540000000000004</v>
      </c>
    </row>
    <row r="284" spans="1:18" ht="18.75" x14ac:dyDescent="0.25">
      <c r="A284" s="27"/>
      <c r="B284" s="133"/>
      <c r="C284" s="27"/>
      <c r="D284" s="108"/>
      <c r="E284" s="108"/>
      <c r="F284" s="108"/>
      <c r="G284" s="108"/>
      <c r="H284" s="108"/>
      <c r="I284" s="108"/>
      <c r="J284" s="108"/>
      <c r="K284" s="108"/>
      <c r="L284" s="108"/>
      <c r="M284" s="108"/>
      <c r="N284" s="108"/>
      <c r="O284" s="108"/>
      <c r="P284" s="108"/>
      <c r="Q284" s="108"/>
      <c r="R284" s="108"/>
    </row>
    <row r="285" spans="1:18" ht="18.75" x14ac:dyDescent="0.25">
      <c r="A285" s="27"/>
      <c r="B285" s="133"/>
      <c r="C285" s="27"/>
      <c r="D285" s="108"/>
      <c r="E285" s="108"/>
      <c r="F285" s="108"/>
      <c r="G285" s="108"/>
      <c r="H285" s="108"/>
      <c r="I285" s="108"/>
      <c r="J285" s="108"/>
      <c r="K285" s="108"/>
      <c r="L285" s="108"/>
      <c r="M285" s="108"/>
      <c r="N285" s="108"/>
      <c r="O285" s="108"/>
      <c r="P285" s="108"/>
      <c r="Q285" s="108"/>
      <c r="R285" s="108"/>
    </row>
    <row r="286" spans="1:18" x14ac:dyDescent="0.25">
      <c r="A286" s="90"/>
      <c r="C286" s="92"/>
      <c r="D286" s="156"/>
      <c r="E286" s="156"/>
      <c r="F286" s="156"/>
      <c r="G286" s="156"/>
      <c r="H286" s="156"/>
      <c r="I286" s="156"/>
      <c r="J286" s="156"/>
      <c r="K286" s="156"/>
      <c r="L286" s="156"/>
      <c r="M286" s="156"/>
      <c r="N286" s="156"/>
      <c r="O286" s="156"/>
      <c r="P286" s="156"/>
      <c r="Q286" s="156"/>
      <c r="R286" s="156"/>
    </row>
    <row r="287" spans="1:18" x14ac:dyDescent="0.25">
      <c r="A287" s="90"/>
      <c r="C287" s="92"/>
      <c r="D287" s="156"/>
      <c r="E287" s="156"/>
      <c r="F287" s="156" t="s">
        <v>173</v>
      </c>
      <c r="G287" s="156"/>
      <c r="H287" s="156"/>
      <c r="I287" s="156"/>
      <c r="J287" s="156"/>
      <c r="K287" s="156"/>
      <c r="L287" s="156"/>
      <c r="M287" s="156"/>
      <c r="N287" s="156"/>
      <c r="O287" s="156"/>
      <c r="P287" s="156"/>
      <c r="Q287" s="156"/>
      <c r="R287" s="156"/>
    </row>
    <row r="288" spans="1:18" x14ac:dyDescent="0.25">
      <c r="A288" s="90"/>
      <c r="C288" s="92"/>
      <c r="D288" s="156"/>
      <c r="E288" s="156"/>
      <c r="F288" s="156"/>
      <c r="G288" s="156"/>
      <c r="H288" s="156"/>
      <c r="I288" s="156"/>
      <c r="J288" s="156"/>
      <c r="K288" s="156"/>
      <c r="L288" s="156"/>
      <c r="M288" s="156"/>
      <c r="N288" s="156"/>
      <c r="O288" s="156"/>
      <c r="P288" s="156"/>
      <c r="Q288" s="156"/>
      <c r="R288" s="156"/>
    </row>
    <row r="289" spans="1:18" x14ac:dyDescent="0.25">
      <c r="A289" s="90"/>
      <c r="C289" s="92"/>
      <c r="D289" s="156"/>
      <c r="E289" s="156"/>
      <c r="F289" s="156"/>
      <c r="G289" s="156"/>
      <c r="H289" s="156"/>
      <c r="I289" s="156"/>
      <c r="J289" s="156"/>
      <c r="K289" s="156"/>
      <c r="L289" s="156"/>
      <c r="M289" s="156"/>
      <c r="N289" s="156"/>
      <c r="O289" s="156"/>
      <c r="P289" s="156"/>
      <c r="Q289" s="156"/>
      <c r="R289" s="156"/>
    </row>
    <row r="290" spans="1:18" x14ac:dyDescent="0.25">
      <c r="A290" s="90"/>
      <c r="C290" s="92"/>
      <c r="D290" s="156"/>
      <c r="E290" s="156"/>
      <c r="F290" s="156"/>
      <c r="G290" s="156"/>
      <c r="H290" s="156"/>
      <c r="I290" s="156"/>
      <c r="J290" s="156"/>
      <c r="K290" s="156"/>
      <c r="L290" s="156"/>
      <c r="M290" s="156"/>
      <c r="N290" s="156"/>
      <c r="O290" s="156"/>
      <c r="P290" s="156"/>
      <c r="Q290" s="156"/>
      <c r="R290" s="156"/>
    </row>
    <row r="291" spans="1:18" x14ac:dyDescent="0.25">
      <c r="A291" s="90"/>
      <c r="C291" s="92"/>
      <c r="D291" s="156"/>
      <c r="E291" s="156"/>
      <c r="F291" s="156"/>
      <c r="G291" s="156"/>
      <c r="H291" s="156"/>
      <c r="I291" s="156"/>
      <c r="J291" s="156"/>
      <c r="K291" s="156"/>
      <c r="L291" s="156"/>
      <c r="M291" s="156"/>
      <c r="N291" s="156"/>
      <c r="O291" s="156"/>
      <c r="P291" s="156"/>
      <c r="Q291" s="156"/>
      <c r="R291" s="156"/>
    </row>
    <row r="294" spans="1:18" s="323" customFormat="1" x14ac:dyDescent="0.25">
      <c r="A294" s="157"/>
      <c r="B294" s="91"/>
      <c r="C294" s="158"/>
      <c r="D294" s="159"/>
      <c r="E294" s="159"/>
      <c r="F294" s="159"/>
      <c r="G294" s="159"/>
      <c r="H294" s="159"/>
      <c r="I294" s="159"/>
      <c r="J294" s="159"/>
      <c r="K294" s="159"/>
      <c r="L294" s="159"/>
      <c r="M294" s="159"/>
      <c r="N294" s="159"/>
      <c r="O294" s="159"/>
      <c r="P294" s="159"/>
      <c r="Q294" s="159"/>
      <c r="R294" s="159"/>
    </row>
    <row r="295" spans="1:18" s="323" customFormat="1" x14ac:dyDescent="0.25">
      <c r="A295" s="157"/>
      <c r="B295" s="91"/>
      <c r="C295" s="158"/>
      <c r="D295" s="159"/>
      <c r="E295" s="159"/>
      <c r="F295" s="159"/>
      <c r="G295" s="159"/>
      <c r="H295" s="159"/>
      <c r="I295" s="159"/>
      <c r="J295" s="159"/>
      <c r="K295" s="159"/>
      <c r="L295" s="159"/>
      <c r="M295" s="159"/>
      <c r="N295" s="159"/>
      <c r="O295" s="159"/>
      <c r="P295" s="159"/>
      <c r="Q295" s="159"/>
      <c r="R295" s="159"/>
    </row>
    <row r="296" spans="1:18" s="323" customFormat="1" x14ac:dyDescent="0.25">
      <c r="A296" s="157"/>
      <c r="B296" s="91"/>
      <c r="C296" s="158"/>
      <c r="D296" s="159"/>
      <c r="E296" s="159"/>
      <c r="F296" s="159"/>
      <c r="G296" s="159"/>
      <c r="H296" s="159"/>
      <c r="I296" s="159"/>
      <c r="J296" s="159"/>
      <c r="K296" s="159"/>
      <c r="L296" s="159"/>
      <c r="M296" s="159"/>
      <c r="N296" s="159"/>
      <c r="O296" s="159"/>
      <c r="P296" s="159"/>
      <c r="Q296" s="159"/>
      <c r="R296" s="159"/>
    </row>
    <row r="297" spans="1:18" ht="32.25" customHeight="1" thickBot="1" x14ac:dyDescent="0.3">
      <c r="A297" s="484" t="s">
        <v>174</v>
      </c>
      <c r="B297" s="484"/>
      <c r="C297" s="484"/>
      <c r="D297" s="484"/>
      <c r="E297" s="484"/>
      <c r="F297" s="484"/>
      <c r="G297" s="484"/>
      <c r="H297" s="484"/>
      <c r="I297" s="484"/>
      <c r="J297" s="484"/>
      <c r="K297" s="484"/>
      <c r="L297" s="484"/>
      <c r="M297" s="484"/>
      <c r="N297" s="405"/>
      <c r="O297" s="405"/>
      <c r="P297" s="405"/>
      <c r="Q297" s="405"/>
    </row>
    <row r="298" spans="1:18" x14ac:dyDescent="0.25">
      <c r="A298" s="485" t="s">
        <v>175</v>
      </c>
      <c r="B298" s="487" t="s">
        <v>176</v>
      </c>
      <c r="C298" s="489" t="s">
        <v>4</v>
      </c>
      <c r="D298" s="489"/>
      <c r="E298" s="489"/>
      <c r="F298" s="489" t="s">
        <v>5</v>
      </c>
      <c r="G298" s="498" t="s">
        <v>6</v>
      </c>
      <c r="H298" s="499"/>
      <c r="I298" s="499"/>
      <c r="J298" s="499"/>
      <c r="K298" s="499"/>
      <c r="L298" s="491" t="s">
        <v>7</v>
      </c>
      <c r="M298" s="492"/>
      <c r="N298" s="492"/>
      <c r="O298" s="492"/>
      <c r="P298" s="492"/>
      <c r="Q298" s="494"/>
      <c r="R298" s="405"/>
    </row>
    <row r="299" spans="1:18" ht="32.25" thickBot="1" x14ac:dyDescent="0.3">
      <c r="A299" s="495"/>
      <c r="B299" s="496"/>
      <c r="C299" s="161" t="s">
        <v>8</v>
      </c>
      <c r="D299" s="161" t="s">
        <v>9</v>
      </c>
      <c r="E299" s="161" t="s">
        <v>10</v>
      </c>
      <c r="F299" s="497"/>
      <c r="G299" s="161" t="s">
        <v>11</v>
      </c>
      <c r="H299" s="161" t="s">
        <v>12</v>
      </c>
      <c r="I299" s="161" t="s">
        <v>13</v>
      </c>
      <c r="J299" s="161" t="s">
        <v>14</v>
      </c>
      <c r="K299" s="162" t="s">
        <v>15</v>
      </c>
      <c r="L299" s="161" t="s">
        <v>16</v>
      </c>
      <c r="M299" s="161" t="s">
        <v>17</v>
      </c>
      <c r="N299" s="161" t="s">
        <v>18</v>
      </c>
      <c r="O299" s="161" t="s">
        <v>19</v>
      </c>
      <c r="P299" s="161" t="s">
        <v>20</v>
      </c>
      <c r="Q299" s="163" t="s">
        <v>21</v>
      </c>
    </row>
    <row r="300" spans="1:18" ht="16.5" thickBot="1" x14ac:dyDescent="0.3">
      <c r="A300" s="406">
        <v>1</v>
      </c>
      <c r="B300" s="165" t="s">
        <v>177</v>
      </c>
      <c r="C300" s="166">
        <f t="shared" ref="C300:Q300" si="63">SUM(D29,D66,D97,D126,D152,D180,D210,D236,D259,D283,)</f>
        <v>256.911</v>
      </c>
      <c r="D300" s="166">
        <f t="shared" si="63"/>
        <v>245.93299999999999</v>
      </c>
      <c r="E300" s="166">
        <f t="shared" si="63"/>
        <v>630.46199999999999</v>
      </c>
      <c r="F300" s="166">
        <f t="shared" si="63"/>
        <v>5791.4459999999999</v>
      </c>
      <c r="G300" s="166">
        <f t="shared" si="63"/>
        <v>2.81</v>
      </c>
      <c r="H300" s="166">
        <f t="shared" si="63"/>
        <v>6.2889999999999988</v>
      </c>
      <c r="I300" s="166">
        <f t="shared" si="63"/>
        <v>669.59100000000012</v>
      </c>
      <c r="J300" s="166">
        <f t="shared" si="63"/>
        <v>3.2330000000000005</v>
      </c>
      <c r="K300" s="166">
        <f t="shared" si="63"/>
        <v>14.398</v>
      </c>
      <c r="L300" s="166">
        <f t="shared" si="63"/>
        <v>2327.8160000000003</v>
      </c>
      <c r="M300" s="166">
        <f t="shared" si="63"/>
        <v>0.42000000000000004</v>
      </c>
      <c r="N300" s="166">
        <f t="shared" si="63"/>
        <v>856.13400000000001</v>
      </c>
      <c r="O300" s="166">
        <f t="shared" si="63"/>
        <v>0.6150000000000001</v>
      </c>
      <c r="P300" s="166">
        <f t="shared" si="63"/>
        <v>3821.306</v>
      </c>
      <c r="Q300" s="166">
        <f t="shared" si="63"/>
        <v>41.454000000000001</v>
      </c>
    </row>
    <row r="301" spans="1:18" ht="16.5" thickBot="1" x14ac:dyDescent="0.3">
      <c r="A301" s="479" t="s">
        <v>52</v>
      </c>
      <c r="B301" s="480"/>
      <c r="C301" s="167">
        <f>SUM(C300:C300)</f>
        <v>256.911</v>
      </c>
      <c r="D301" s="167">
        <f t="shared" ref="D301:L301" si="64">SUM(D300:D300)</f>
        <v>245.93299999999999</v>
      </c>
      <c r="E301" s="167">
        <f t="shared" si="64"/>
        <v>630.46199999999999</v>
      </c>
      <c r="F301" s="167">
        <f t="shared" si="64"/>
        <v>5791.4459999999999</v>
      </c>
      <c r="G301" s="167">
        <f t="shared" si="64"/>
        <v>2.81</v>
      </c>
      <c r="H301" s="167">
        <f>SUM(H300:H300)</f>
        <v>6.2889999999999988</v>
      </c>
      <c r="I301" s="167">
        <f t="shared" si="64"/>
        <v>669.59100000000012</v>
      </c>
      <c r="J301" s="167">
        <f t="shared" si="64"/>
        <v>3.2330000000000005</v>
      </c>
      <c r="K301" s="167">
        <f t="shared" si="64"/>
        <v>14.398</v>
      </c>
      <c r="L301" s="167">
        <f t="shared" si="64"/>
        <v>2327.8160000000003</v>
      </c>
      <c r="M301" s="167">
        <f>SUM(M300:M300)</f>
        <v>0.42000000000000004</v>
      </c>
      <c r="N301" s="167">
        <f>SUM(N300:N300)</f>
        <v>856.13400000000001</v>
      </c>
      <c r="O301" s="167">
        <f>SUM(O300:O300)</f>
        <v>0.6150000000000001</v>
      </c>
      <c r="P301" s="167">
        <f>SUM(P300:P300)</f>
        <v>3821.306</v>
      </c>
      <c r="Q301" s="168">
        <f>SUM(Q300:Q300)</f>
        <v>41.454000000000001</v>
      </c>
    </row>
    <row r="302" spans="1:18" x14ac:dyDescent="0.25">
      <c r="A302" s="169"/>
      <c r="B302" s="170"/>
      <c r="C302" s="171"/>
      <c r="D302" s="172"/>
      <c r="E302" s="172"/>
      <c r="F302" s="172"/>
      <c r="G302" s="172"/>
      <c r="H302" s="172"/>
      <c r="I302" s="172"/>
      <c r="J302" s="172"/>
      <c r="K302" s="172"/>
      <c r="L302" s="172"/>
      <c r="M302" s="172"/>
      <c r="N302" s="172"/>
      <c r="O302" s="172"/>
      <c r="P302" s="172"/>
      <c r="Q302" s="172"/>
    </row>
    <row r="303" spans="1:18" x14ac:dyDescent="0.25">
      <c r="A303" s="169"/>
      <c r="B303" s="170"/>
      <c r="C303" s="171"/>
      <c r="D303" s="172"/>
      <c r="E303" s="172"/>
      <c r="F303" s="172"/>
      <c r="G303" s="172"/>
      <c r="H303" s="172"/>
      <c r="I303" s="172"/>
      <c r="J303" s="172"/>
      <c r="K303" s="172"/>
      <c r="L303" s="172"/>
      <c r="M303" s="172"/>
      <c r="N303" s="172"/>
      <c r="O303" s="172"/>
      <c r="P303" s="172"/>
      <c r="Q303" s="172"/>
    </row>
    <row r="304" spans="1:18" ht="16.5" thickBot="1" x14ac:dyDescent="0.3">
      <c r="A304" s="484" t="s">
        <v>178</v>
      </c>
      <c r="B304" s="484"/>
      <c r="C304" s="484"/>
      <c r="D304" s="484"/>
      <c r="E304" s="484"/>
      <c r="F304" s="484"/>
      <c r="G304" s="484"/>
      <c r="H304" s="484"/>
      <c r="I304" s="484"/>
      <c r="J304" s="484"/>
      <c r="K304" s="484"/>
      <c r="L304" s="484"/>
      <c r="M304" s="484"/>
      <c r="N304" s="405"/>
      <c r="O304" s="405"/>
      <c r="P304" s="405"/>
      <c r="Q304" s="405"/>
    </row>
    <row r="305" spans="1:17" x14ac:dyDescent="0.25">
      <c r="A305" s="485" t="s">
        <v>175</v>
      </c>
      <c r="B305" s="487" t="s">
        <v>176</v>
      </c>
      <c r="C305" s="489" t="s">
        <v>4</v>
      </c>
      <c r="D305" s="489"/>
      <c r="E305" s="489"/>
      <c r="F305" s="489" t="s">
        <v>5</v>
      </c>
      <c r="G305" s="491" t="s">
        <v>6</v>
      </c>
      <c r="H305" s="492"/>
      <c r="I305" s="492"/>
      <c r="J305" s="492"/>
      <c r="K305" s="493"/>
      <c r="L305" s="491" t="s">
        <v>7</v>
      </c>
      <c r="M305" s="492"/>
      <c r="N305" s="492"/>
      <c r="O305" s="492"/>
      <c r="P305" s="492"/>
      <c r="Q305" s="494"/>
    </row>
    <row r="306" spans="1:17" ht="32.25" thickBot="1" x14ac:dyDescent="0.3">
      <c r="A306" s="486"/>
      <c r="B306" s="488"/>
      <c r="C306" s="173" t="s">
        <v>8</v>
      </c>
      <c r="D306" s="173" t="s">
        <v>9</v>
      </c>
      <c r="E306" s="173" t="s">
        <v>10</v>
      </c>
      <c r="F306" s="490"/>
      <c r="G306" s="173" t="s">
        <v>11</v>
      </c>
      <c r="H306" s="173" t="s">
        <v>12</v>
      </c>
      <c r="I306" s="173" t="s">
        <v>13</v>
      </c>
      <c r="J306" s="173" t="s">
        <v>14</v>
      </c>
      <c r="K306" s="173" t="s">
        <v>15</v>
      </c>
      <c r="L306" s="173" t="s">
        <v>16</v>
      </c>
      <c r="M306" s="173" t="s">
        <v>17</v>
      </c>
      <c r="N306" s="173" t="s">
        <v>18</v>
      </c>
      <c r="O306" s="173" t="s">
        <v>19</v>
      </c>
      <c r="P306" s="173" t="s">
        <v>20</v>
      </c>
      <c r="Q306" s="174" t="s">
        <v>21</v>
      </c>
    </row>
    <row r="307" spans="1:17" ht="16.5" thickBot="1" x14ac:dyDescent="0.3">
      <c r="A307" s="175">
        <v>1</v>
      </c>
      <c r="B307" s="176" t="s">
        <v>177</v>
      </c>
      <c r="C307" s="177">
        <f t="shared" ref="C307:I307" si="65">C300/10</f>
        <v>25.691099999999999</v>
      </c>
      <c r="D307" s="177">
        <f t="shared" si="65"/>
        <v>24.593299999999999</v>
      </c>
      <c r="E307" s="177">
        <f t="shared" si="65"/>
        <v>63.046199999999999</v>
      </c>
      <c r="F307" s="177">
        <f t="shared" si="65"/>
        <v>579.14459999999997</v>
      </c>
      <c r="G307" s="177">
        <f t="shared" si="65"/>
        <v>0.28100000000000003</v>
      </c>
      <c r="H307" s="177">
        <f>H300/10</f>
        <v>0.6288999999999999</v>
      </c>
      <c r="I307" s="177">
        <f t="shared" si="65"/>
        <v>66.959100000000007</v>
      </c>
      <c r="J307" s="177">
        <f>J300/10</f>
        <v>0.32330000000000003</v>
      </c>
      <c r="K307" s="177">
        <f t="shared" ref="K307:Q307" si="66">K300/10</f>
        <v>1.4398</v>
      </c>
      <c r="L307" s="177">
        <f t="shared" si="66"/>
        <v>232.78160000000003</v>
      </c>
      <c r="M307" s="177">
        <f t="shared" si="66"/>
        <v>4.2000000000000003E-2</v>
      </c>
      <c r="N307" s="177">
        <f t="shared" si="66"/>
        <v>85.613399999999999</v>
      </c>
      <c r="O307" s="177">
        <f t="shared" si="66"/>
        <v>6.1500000000000013E-2</v>
      </c>
      <c r="P307" s="177">
        <f t="shared" si="66"/>
        <v>382.13060000000002</v>
      </c>
      <c r="Q307" s="177">
        <f t="shared" si="66"/>
        <v>4.1454000000000004</v>
      </c>
    </row>
    <row r="308" spans="1:17" ht="16.5" thickBot="1" x14ac:dyDescent="0.3">
      <c r="A308" s="479" t="s">
        <v>52</v>
      </c>
      <c r="B308" s="480"/>
      <c r="C308" s="178">
        <f>SUM(C307)</f>
        <v>25.691099999999999</v>
      </c>
      <c r="D308" s="178">
        <f>SUM(D307)</f>
        <v>24.593299999999999</v>
      </c>
      <c r="E308" s="178">
        <f t="shared" ref="E308:Q308" si="67">SUM(E307)</f>
        <v>63.046199999999999</v>
      </c>
      <c r="F308" s="178">
        <f t="shared" si="67"/>
        <v>579.14459999999997</v>
      </c>
      <c r="G308" s="178">
        <f t="shared" si="67"/>
        <v>0.28100000000000003</v>
      </c>
      <c r="H308" s="178">
        <f>SUM(H307)</f>
        <v>0.6288999999999999</v>
      </c>
      <c r="I308" s="178">
        <f t="shared" si="67"/>
        <v>66.959100000000007</v>
      </c>
      <c r="J308" s="178">
        <f t="shared" si="67"/>
        <v>0.32330000000000003</v>
      </c>
      <c r="K308" s="178">
        <f t="shared" si="67"/>
        <v>1.4398</v>
      </c>
      <c r="L308" s="178">
        <f t="shared" si="67"/>
        <v>232.78160000000003</v>
      </c>
      <c r="M308" s="178">
        <f t="shared" si="67"/>
        <v>4.2000000000000003E-2</v>
      </c>
      <c r="N308" s="178">
        <f t="shared" si="67"/>
        <v>85.613399999999999</v>
      </c>
      <c r="O308" s="178">
        <f t="shared" si="67"/>
        <v>6.1500000000000013E-2</v>
      </c>
      <c r="P308" s="178">
        <f t="shared" si="67"/>
        <v>382.13060000000002</v>
      </c>
      <c r="Q308" s="178">
        <f t="shared" si="67"/>
        <v>4.1454000000000004</v>
      </c>
    </row>
  </sheetData>
  <mergeCells count="106">
    <mergeCell ref="A41:R41"/>
    <mergeCell ref="A42:A43"/>
    <mergeCell ref="B42:B43"/>
    <mergeCell ref="C42:C43"/>
    <mergeCell ref="D42:F42"/>
    <mergeCell ref="G42:G43"/>
    <mergeCell ref="H42:L42"/>
    <mergeCell ref="M42:R42"/>
    <mergeCell ref="A1:R1"/>
    <mergeCell ref="A2:A3"/>
    <mergeCell ref="B2:B3"/>
    <mergeCell ref="C2:C3"/>
    <mergeCell ref="D2:F2"/>
    <mergeCell ref="G2:G3"/>
    <mergeCell ref="H2:L2"/>
    <mergeCell ref="M2:R2"/>
    <mergeCell ref="A66:C66"/>
    <mergeCell ref="A70:R70"/>
    <mergeCell ref="A71:A72"/>
    <mergeCell ref="B71:B72"/>
    <mergeCell ref="C71:C72"/>
    <mergeCell ref="D71:F71"/>
    <mergeCell ref="G71:G72"/>
    <mergeCell ref="H71:L71"/>
    <mergeCell ref="M71:R71"/>
    <mergeCell ref="A97:C97"/>
    <mergeCell ref="A101:R101"/>
    <mergeCell ref="A102:A103"/>
    <mergeCell ref="B102:B103"/>
    <mergeCell ref="C102:C103"/>
    <mergeCell ref="D102:F102"/>
    <mergeCell ref="G102:G103"/>
    <mergeCell ref="H102:L102"/>
    <mergeCell ref="M102:R102"/>
    <mergeCell ref="A126:C126"/>
    <mergeCell ref="A130:R130"/>
    <mergeCell ref="A131:A132"/>
    <mergeCell ref="B131:B132"/>
    <mergeCell ref="C131:C132"/>
    <mergeCell ref="D131:F131"/>
    <mergeCell ref="G131:G132"/>
    <mergeCell ref="H131:L131"/>
    <mergeCell ref="M131:R131"/>
    <mergeCell ref="A152:C152"/>
    <mergeCell ref="A156:R156"/>
    <mergeCell ref="A157:A158"/>
    <mergeCell ref="B157:B158"/>
    <mergeCell ref="C157:C158"/>
    <mergeCell ref="D157:F157"/>
    <mergeCell ref="G157:G158"/>
    <mergeCell ref="H157:L157"/>
    <mergeCell ref="M157:R157"/>
    <mergeCell ref="A180:C180"/>
    <mergeCell ref="A185:R185"/>
    <mergeCell ref="A186:A187"/>
    <mergeCell ref="B186:B187"/>
    <mergeCell ref="C186:C187"/>
    <mergeCell ref="D186:F186"/>
    <mergeCell ref="G186:G187"/>
    <mergeCell ref="H186:L186"/>
    <mergeCell ref="M186:R186"/>
    <mergeCell ref="A210:C210"/>
    <mergeCell ref="A213:R213"/>
    <mergeCell ref="A214:A215"/>
    <mergeCell ref="B214:B215"/>
    <mergeCell ref="C214:C215"/>
    <mergeCell ref="D214:F214"/>
    <mergeCell ref="G214:G215"/>
    <mergeCell ref="H214:L214"/>
    <mergeCell ref="M214:R214"/>
    <mergeCell ref="G261:G262"/>
    <mergeCell ref="H261:L261"/>
    <mergeCell ref="M261:R261"/>
    <mergeCell ref="A236:C236"/>
    <mergeCell ref="A240:R240"/>
    <mergeCell ref="A241:A242"/>
    <mergeCell ref="B241:B242"/>
    <mergeCell ref="C241:C242"/>
    <mergeCell ref="D241:F241"/>
    <mergeCell ref="G241:G242"/>
    <mergeCell ref="H241:L241"/>
    <mergeCell ref="M241:R241"/>
    <mergeCell ref="A308:B308"/>
    <mergeCell ref="A29:C29"/>
    <mergeCell ref="A301:B301"/>
    <mergeCell ref="A304:M304"/>
    <mergeCell ref="A305:A306"/>
    <mergeCell ref="B305:B306"/>
    <mergeCell ref="C305:E305"/>
    <mergeCell ref="F305:F306"/>
    <mergeCell ref="G305:K305"/>
    <mergeCell ref="L305:Q305"/>
    <mergeCell ref="A283:C283"/>
    <mergeCell ref="A297:M297"/>
    <mergeCell ref="A298:A299"/>
    <mergeCell ref="B298:B299"/>
    <mergeCell ref="C298:E298"/>
    <mergeCell ref="F298:F299"/>
    <mergeCell ref="G298:K298"/>
    <mergeCell ref="L298:Q298"/>
    <mergeCell ref="A259:C259"/>
    <mergeCell ref="A260:R260"/>
    <mergeCell ref="A261:A262"/>
    <mergeCell ref="B261:B262"/>
    <mergeCell ref="C261:C262"/>
    <mergeCell ref="D261:F261"/>
  </mergeCells>
  <pageMargins left="0.7" right="0.7"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Q31" sqref="Q31"/>
    </sheetView>
  </sheetViews>
  <sheetFormatPr defaultRowHeight="15" x14ac:dyDescent="0.25"/>
  <cols>
    <col min="1" max="1" width="9.140625" style="193"/>
    <col min="2" max="4" width="10.7109375" style="193" customWidth="1"/>
    <col min="5" max="5" width="9.140625" style="193"/>
    <col min="6" max="6" width="10.7109375" style="192" customWidth="1"/>
    <col min="7" max="7" width="10.7109375" style="193" customWidth="1"/>
    <col min="8" max="8" width="10.7109375" style="446" customWidth="1"/>
  </cols>
  <sheetData>
    <row r="1" spans="1:8" x14ac:dyDescent="0.25">
      <c r="A1" s="568" t="s">
        <v>175</v>
      </c>
      <c r="B1" s="564" t="s">
        <v>179</v>
      </c>
      <c r="C1" s="564"/>
      <c r="D1" s="564"/>
      <c r="E1" s="570" t="s">
        <v>180</v>
      </c>
      <c r="F1" s="572" t="s">
        <v>181</v>
      </c>
      <c r="G1" s="564" t="s">
        <v>182</v>
      </c>
      <c r="H1" s="566" t="s">
        <v>183</v>
      </c>
    </row>
    <row r="2" spans="1:8" ht="15.75" thickBot="1" x14ac:dyDescent="0.3">
      <c r="A2" s="569"/>
      <c r="B2" s="565"/>
      <c r="C2" s="565"/>
      <c r="D2" s="565"/>
      <c r="E2" s="571"/>
      <c r="F2" s="573"/>
      <c r="G2" s="565"/>
      <c r="H2" s="567"/>
    </row>
    <row r="3" spans="1:8" x14ac:dyDescent="0.25">
      <c r="A3" s="179">
        <v>1</v>
      </c>
      <c r="B3" s="574" t="s">
        <v>81</v>
      </c>
      <c r="C3" s="575"/>
      <c r="D3" s="576"/>
      <c r="E3" s="180" t="s">
        <v>184</v>
      </c>
      <c r="F3" s="414">
        <v>0.28599999999999998</v>
      </c>
      <c r="G3" s="181">
        <v>0.2</v>
      </c>
      <c r="H3" s="182">
        <f>F3*93.5</f>
        <v>26.740999999999996</v>
      </c>
    </row>
    <row r="4" spans="1:8" x14ac:dyDescent="0.25">
      <c r="A4" s="183">
        <v>2</v>
      </c>
      <c r="B4" s="557" t="s">
        <v>185</v>
      </c>
      <c r="C4" s="558"/>
      <c r="D4" s="559"/>
      <c r="E4" s="184" t="s">
        <v>184</v>
      </c>
      <c r="F4" s="80">
        <v>0.25800000000000001</v>
      </c>
      <c r="G4" s="37">
        <v>0.189</v>
      </c>
      <c r="H4" s="185">
        <f>F4*360</f>
        <v>92.88</v>
      </c>
    </row>
    <row r="5" spans="1:8" x14ac:dyDescent="0.25">
      <c r="A5" s="183">
        <v>3</v>
      </c>
      <c r="B5" s="449" t="s">
        <v>505</v>
      </c>
      <c r="C5" s="450"/>
      <c r="D5" s="409"/>
      <c r="E5" s="184" t="s">
        <v>184</v>
      </c>
      <c r="F5" s="37">
        <v>2.7E-2</v>
      </c>
      <c r="G5" s="37">
        <v>1.7000000000000001E-2</v>
      </c>
      <c r="H5" s="445">
        <f>F5*105.81</f>
        <v>2.8568700000000002</v>
      </c>
    </row>
    <row r="6" spans="1:8" x14ac:dyDescent="0.25">
      <c r="A6" s="183">
        <v>4</v>
      </c>
      <c r="B6" s="557" t="s">
        <v>186</v>
      </c>
      <c r="C6" s="558"/>
      <c r="D6" s="559"/>
      <c r="E6" s="184" t="s">
        <v>184</v>
      </c>
      <c r="F6" s="80">
        <v>7.0000000000000007E-2</v>
      </c>
      <c r="G6" s="37">
        <v>7.0000000000000007E-2</v>
      </c>
      <c r="H6" s="185">
        <f>F6*60</f>
        <v>4.2</v>
      </c>
    </row>
    <row r="7" spans="1:8" x14ac:dyDescent="0.25">
      <c r="A7" s="183">
        <v>5</v>
      </c>
      <c r="B7" s="557" t="s">
        <v>64</v>
      </c>
      <c r="C7" s="558"/>
      <c r="D7" s="559"/>
      <c r="E7" s="184" t="s">
        <v>184</v>
      </c>
      <c r="F7" s="80">
        <v>4.0000000000000001E-3</v>
      </c>
      <c r="G7" s="37">
        <v>4.0000000000000001E-3</v>
      </c>
      <c r="H7" s="186">
        <f>F7*229</f>
        <v>0.91600000000000004</v>
      </c>
    </row>
    <row r="8" spans="1:8" x14ac:dyDescent="0.25">
      <c r="A8" s="183">
        <v>6</v>
      </c>
      <c r="B8" s="557" t="s">
        <v>187</v>
      </c>
      <c r="C8" s="558"/>
      <c r="D8" s="559"/>
      <c r="E8" s="184" t="s">
        <v>184</v>
      </c>
      <c r="F8" s="80">
        <v>7.0000000000000001E-3</v>
      </c>
      <c r="G8" s="37">
        <v>7.0000000000000001E-3</v>
      </c>
      <c r="H8" s="186">
        <f>F8*600</f>
        <v>4.2</v>
      </c>
    </row>
    <row r="9" spans="1:8" x14ac:dyDescent="0.25">
      <c r="A9" s="183">
        <v>7</v>
      </c>
      <c r="B9" s="560" t="s">
        <v>152</v>
      </c>
      <c r="C9" s="560"/>
      <c r="D9" s="560"/>
      <c r="E9" s="184" t="s">
        <v>184</v>
      </c>
      <c r="F9" s="80">
        <v>0.09</v>
      </c>
      <c r="G9" s="37">
        <v>7.1999999999999995E-2</v>
      </c>
      <c r="H9" s="186">
        <f>F9*31.35</f>
        <v>2.8214999999999999</v>
      </c>
    </row>
    <row r="10" spans="1:8" x14ac:dyDescent="0.25">
      <c r="A10" s="183">
        <v>8</v>
      </c>
      <c r="B10" s="560" t="s">
        <v>23</v>
      </c>
      <c r="C10" s="560"/>
      <c r="D10" s="560"/>
      <c r="E10" s="184" t="s">
        <v>184</v>
      </c>
      <c r="F10" s="80">
        <v>0.35</v>
      </c>
      <c r="G10" s="37">
        <v>0.253</v>
      </c>
      <c r="H10" s="186">
        <f>F10*17.15</f>
        <v>6.0024999999999995</v>
      </c>
    </row>
    <row r="11" spans="1:8" x14ac:dyDescent="0.25">
      <c r="A11" s="183">
        <v>9</v>
      </c>
      <c r="B11" s="557" t="s">
        <v>78</v>
      </c>
      <c r="C11" s="558"/>
      <c r="D11" s="559"/>
      <c r="E11" s="184" t="s">
        <v>184</v>
      </c>
      <c r="F11" s="80">
        <v>0.01</v>
      </c>
      <c r="G11" s="37">
        <v>0.01</v>
      </c>
      <c r="H11" s="186">
        <f>F11*360</f>
        <v>3.6</v>
      </c>
    </row>
    <row r="12" spans="1:8" x14ac:dyDescent="0.25">
      <c r="A12" s="183">
        <v>10</v>
      </c>
      <c r="B12" s="557" t="s">
        <v>65</v>
      </c>
      <c r="C12" s="558"/>
      <c r="D12" s="559"/>
      <c r="E12" s="184" t="s">
        <v>184</v>
      </c>
      <c r="F12" s="80">
        <v>0.01</v>
      </c>
      <c r="G12" s="37">
        <v>0.01</v>
      </c>
      <c r="H12" s="186">
        <f>F12*33.49</f>
        <v>0.33490000000000003</v>
      </c>
    </row>
    <row r="13" spans="1:8" s="323" customFormat="1" x14ac:dyDescent="0.25">
      <c r="A13" s="183">
        <v>11</v>
      </c>
      <c r="B13" s="560" t="s">
        <v>188</v>
      </c>
      <c r="C13" s="560"/>
      <c r="D13" s="560"/>
      <c r="E13" s="184" t="s">
        <v>184</v>
      </c>
      <c r="F13" s="37">
        <v>0.11</v>
      </c>
      <c r="G13" s="37">
        <v>6.6000000000000003E-2</v>
      </c>
      <c r="H13" s="445">
        <f>F13*170</f>
        <v>18.7</v>
      </c>
    </row>
    <row r="14" spans="1:8" x14ac:dyDescent="0.25">
      <c r="A14" s="183">
        <v>12</v>
      </c>
      <c r="B14" s="560" t="s">
        <v>189</v>
      </c>
      <c r="C14" s="560"/>
      <c r="D14" s="560"/>
      <c r="E14" s="184" t="s">
        <v>184</v>
      </c>
      <c r="F14" s="80">
        <v>3.6999999999999998E-2</v>
      </c>
      <c r="G14" s="37">
        <v>3.1E-2</v>
      </c>
      <c r="H14" s="185">
        <f>F14*25.5</f>
        <v>0.94350000000000001</v>
      </c>
    </row>
    <row r="15" spans="1:8" x14ac:dyDescent="0.25">
      <c r="A15" s="183">
        <v>13</v>
      </c>
      <c r="B15" s="557" t="s">
        <v>406</v>
      </c>
      <c r="C15" s="558"/>
      <c r="D15" s="559"/>
      <c r="E15" s="184" t="s">
        <v>184</v>
      </c>
      <c r="F15" s="80">
        <v>8.0000000000000002E-3</v>
      </c>
      <c r="G15" s="37">
        <v>7.0000000000000001E-3</v>
      </c>
      <c r="H15" s="445">
        <f>F15*130.72</f>
        <v>1.04576</v>
      </c>
    </row>
    <row r="16" spans="1:8" x14ac:dyDescent="0.25">
      <c r="A16" s="183">
        <v>14</v>
      </c>
      <c r="B16" s="560" t="s">
        <v>190</v>
      </c>
      <c r="C16" s="560"/>
      <c r="D16" s="560"/>
      <c r="E16" s="184" t="s">
        <v>184</v>
      </c>
      <c r="F16" s="80">
        <v>5.1999999999999998E-2</v>
      </c>
      <c r="G16" s="37">
        <v>5.1999999999999998E-2</v>
      </c>
      <c r="H16" s="186">
        <f>F16*32.93</f>
        <v>1.7123599999999999</v>
      </c>
    </row>
    <row r="17" spans="1:8" x14ac:dyDescent="0.25">
      <c r="A17" s="183">
        <v>15</v>
      </c>
      <c r="B17" s="560" t="s">
        <v>163</v>
      </c>
      <c r="C17" s="560"/>
      <c r="D17" s="560"/>
      <c r="E17" s="184" t="s">
        <v>191</v>
      </c>
      <c r="F17" s="80">
        <v>2.4E-2</v>
      </c>
      <c r="G17" s="37">
        <v>2.4E-2</v>
      </c>
      <c r="H17" s="185">
        <f>F17*79</f>
        <v>1.8960000000000001</v>
      </c>
    </row>
    <row r="18" spans="1:8" x14ac:dyDescent="0.25">
      <c r="A18" s="183">
        <v>16</v>
      </c>
      <c r="B18" s="560" t="s">
        <v>43</v>
      </c>
      <c r="C18" s="560"/>
      <c r="D18" s="560"/>
      <c r="E18" s="184" t="s">
        <v>184</v>
      </c>
      <c r="F18" s="80">
        <v>0.09</v>
      </c>
      <c r="G18" s="37">
        <v>0.09</v>
      </c>
      <c r="H18" s="185">
        <f>F18*350</f>
        <v>31.5</v>
      </c>
    </row>
    <row r="19" spans="1:8" x14ac:dyDescent="0.25">
      <c r="A19" s="183">
        <v>17</v>
      </c>
      <c r="B19" s="560" t="s">
        <v>67</v>
      </c>
      <c r="C19" s="560"/>
      <c r="D19" s="560"/>
      <c r="E19" s="184" t="s">
        <v>191</v>
      </c>
      <c r="F19" s="80">
        <v>1.06</v>
      </c>
      <c r="G19" s="37">
        <v>1.06</v>
      </c>
      <c r="H19" s="186">
        <f>F19*47</f>
        <v>49.82</v>
      </c>
    </row>
    <row r="20" spans="1:8" x14ac:dyDescent="0.25">
      <c r="A20" s="183">
        <v>18</v>
      </c>
      <c r="B20" s="557" t="s">
        <v>71</v>
      </c>
      <c r="C20" s="558"/>
      <c r="D20" s="559"/>
      <c r="E20" s="184" t="s">
        <v>184</v>
      </c>
      <c r="F20" s="80">
        <v>1.4999999999999999E-2</v>
      </c>
      <c r="G20" s="37">
        <v>1.4999999999999999E-2</v>
      </c>
      <c r="H20" s="186">
        <f>F20*179.67</f>
        <v>2.6950499999999997</v>
      </c>
    </row>
    <row r="21" spans="1:8" x14ac:dyDescent="0.25">
      <c r="A21" s="183">
        <v>19</v>
      </c>
      <c r="B21" s="560" t="s">
        <v>192</v>
      </c>
      <c r="C21" s="560"/>
      <c r="D21" s="560"/>
      <c r="E21" s="184" t="s">
        <v>184</v>
      </c>
      <c r="F21" s="80">
        <v>9.7000000000000003E-2</v>
      </c>
      <c r="G21" s="37">
        <v>7.6999999999999999E-2</v>
      </c>
      <c r="H21" s="186">
        <f>F21*25.18</f>
        <v>2.4424600000000001</v>
      </c>
    </row>
    <row r="22" spans="1:8" x14ac:dyDescent="0.25">
      <c r="A22" s="183">
        <v>20</v>
      </c>
      <c r="B22" s="560" t="s">
        <v>193</v>
      </c>
      <c r="C22" s="560"/>
      <c r="D22" s="560"/>
      <c r="E22" s="184" t="s">
        <v>184</v>
      </c>
      <c r="F22" s="80">
        <v>2.1999999999999999E-2</v>
      </c>
      <c r="G22" s="37">
        <v>2.1999999999999999E-2</v>
      </c>
      <c r="H22" s="185">
        <f>F22*32.31</f>
        <v>0.71082000000000001</v>
      </c>
    </row>
    <row r="23" spans="1:8" x14ac:dyDescent="0.25">
      <c r="A23" s="183">
        <v>21</v>
      </c>
      <c r="B23" s="557" t="s">
        <v>194</v>
      </c>
      <c r="C23" s="558"/>
      <c r="D23" s="559"/>
      <c r="E23" s="184" t="s">
        <v>184</v>
      </c>
      <c r="F23" s="80">
        <v>6.0999999999999999E-2</v>
      </c>
      <c r="G23" s="37">
        <v>0.06</v>
      </c>
      <c r="H23" s="185">
        <f>F23*83.88</f>
        <v>5.1166799999999997</v>
      </c>
    </row>
    <row r="24" spans="1:8" x14ac:dyDescent="0.25">
      <c r="A24" s="183">
        <v>22</v>
      </c>
      <c r="B24" s="557" t="s">
        <v>454</v>
      </c>
      <c r="C24" s="558"/>
      <c r="D24" s="559"/>
      <c r="E24" s="184" t="s">
        <v>184</v>
      </c>
      <c r="F24" s="80">
        <v>2.1999999999999999E-2</v>
      </c>
      <c r="G24" s="37">
        <v>1.7999999999999999E-2</v>
      </c>
      <c r="H24" s="185">
        <f>F24*110</f>
        <v>2.42</v>
      </c>
    </row>
    <row r="25" spans="1:8" x14ac:dyDescent="0.25">
      <c r="A25" s="183">
        <v>23</v>
      </c>
      <c r="B25" s="557" t="s">
        <v>138</v>
      </c>
      <c r="C25" s="558"/>
      <c r="D25" s="559"/>
      <c r="E25" s="184" t="s">
        <v>184</v>
      </c>
      <c r="F25" s="80">
        <v>0.01</v>
      </c>
      <c r="G25" s="37">
        <v>0.01</v>
      </c>
      <c r="H25" s="186">
        <f>F25*54.71</f>
        <v>0.54710000000000003</v>
      </c>
    </row>
    <row r="26" spans="1:8" x14ac:dyDescent="0.25">
      <c r="A26" s="183">
        <v>24</v>
      </c>
      <c r="B26" s="557" t="s">
        <v>386</v>
      </c>
      <c r="C26" s="558"/>
      <c r="D26" s="559"/>
      <c r="E26" s="184" t="s">
        <v>184</v>
      </c>
      <c r="F26" s="37">
        <v>0.15</v>
      </c>
      <c r="G26" s="37">
        <v>0.15</v>
      </c>
      <c r="H26" s="445">
        <f>F26*37.23</f>
        <v>5.5844999999999994</v>
      </c>
    </row>
    <row r="27" spans="1:8" x14ac:dyDescent="0.25">
      <c r="A27" s="183">
        <v>25</v>
      </c>
      <c r="B27" s="560" t="s">
        <v>136</v>
      </c>
      <c r="C27" s="560"/>
      <c r="D27" s="560"/>
      <c r="E27" s="184" t="s">
        <v>184</v>
      </c>
      <c r="F27" s="80">
        <v>6.2E-2</v>
      </c>
      <c r="G27" s="37">
        <v>6.2E-2</v>
      </c>
      <c r="H27" s="186">
        <f>F27*55</f>
        <v>3.41</v>
      </c>
    </row>
    <row r="28" spans="1:8" x14ac:dyDescent="0.25">
      <c r="A28" s="183">
        <v>26</v>
      </c>
      <c r="B28" s="560" t="s">
        <v>69</v>
      </c>
      <c r="C28" s="560"/>
      <c r="D28" s="560"/>
      <c r="E28" s="184" t="s">
        <v>184</v>
      </c>
      <c r="F28" s="80">
        <v>0.14499999999999999</v>
      </c>
      <c r="G28" s="37">
        <v>0.14499999999999999</v>
      </c>
      <c r="H28" s="185">
        <f>F28*32.14</f>
        <v>4.6602999999999994</v>
      </c>
    </row>
    <row r="29" spans="1:8" x14ac:dyDescent="0.25">
      <c r="A29" s="183">
        <v>27</v>
      </c>
      <c r="B29" s="557" t="s">
        <v>28</v>
      </c>
      <c r="C29" s="558"/>
      <c r="D29" s="559"/>
      <c r="E29" s="184" t="s">
        <v>184</v>
      </c>
      <c r="F29" s="80">
        <v>6.2E-2</v>
      </c>
      <c r="G29" s="37">
        <v>0.05</v>
      </c>
      <c r="H29" s="185">
        <f>F29*21.11</f>
        <v>1.3088199999999999</v>
      </c>
    </row>
    <row r="30" spans="1:8" x14ac:dyDescent="0.25">
      <c r="A30" s="183">
        <v>28</v>
      </c>
      <c r="B30" s="560" t="s">
        <v>97</v>
      </c>
      <c r="C30" s="560"/>
      <c r="D30" s="560"/>
      <c r="E30" s="184" t="s">
        <v>184</v>
      </c>
      <c r="F30" s="80">
        <v>6.0000000000000001E-3</v>
      </c>
      <c r="G30" s="37">
        <v>6.0000000000000001E-3</v>
      </c>
      <c r="H30" s="185">
        <f>F30*12.71</f>
        <v>7.6260000000000008E-2</v>
      </c>
    </row>
    <row r="31" spans="1:8" x14ac:dyDescent="0.25">
      <c r="A31" s="183">
        <v>29</v>
      </c>
      <c r="B31" s="557" t="s">
        <v>196</v>
      </c>
      <c r="C31" s="558"/>
      <c r="D31" s="559"/>
      <c r="E31" s="184" t="s">
        <v>184</v>
      </c>
      <c r="F31" s="80">
        <v>5.1999999999999998E-2</v>
      </c>
      <c r="G31" s="37">
        <v>4.9000000000000002E-2</v>
      </c>
      <c r="H31" s="186">
        <f>F31*450</f>
        <v>23.4</v>
      </c>
    </row>
    <row r="32" spans="1:8" x14ac:dyDescent="0.25">
      <c r="A32" s="183">
        <v>30</v>
      </c>
      <c r="B32" s="557" t="s">
        <v>66</v>
      </c>
      <c r="C32" s="558"/>
      <c r="D32" s="559"/>
      <c r="E32" s="184" t="s">
        <v>184</v>
      </c>
      <c r="F32" s="80">
        <v>0.24</v>
      </c>
      <c r="G32" s="37">
        <v>0.23599999999999999</v>
      </c>
      <c r="H32" s="186">
        <f>F32*220</f>
        <v>52.8</v>
      </c>
    </row>
    <row r="33" spans="1:9" x14ac:dyDescent="0.25">
      <c r="A33" s="183">
        <v>31</v>
      </c>
      <c r="B33" s="560" t="s">
        <v>197</v>
      </c>
      <c r="C33" s="560"/>
      <c r="D33" s="560"/>
      <c r="E33" s="184" t="s">
        <v>184</v>
      </c>
      <c r="F33" s="80">
        <v>1.2E-2</v>
      </c>
      <c r="G33" s="37">
        <v>1.2E-2</v>
      </c>
      <c r="H33" s="185">
        <f>F33*85.7</f>
        <v>1.0284</v>
      </c>
    </row>
    <row r="34" spans="1:9" x14ac:dyDescent="0.25">
      <c r="A34" s="183">
        <v>32</v>
      </c>
      <c r="B34" s="557" t="s">
        <v>452</v>
      </c>
      <c r="C34" s="558"/>
      <c r="D34" s="559"/>
      <c r="E34" s="184" t="s">
        <v>184</v>
      </c>
      <c r="F34" s="80">
        <v>5.6000000000000001E-2</v>
      </c>
      <c r="G34" s="37">
        <v>4.8000000000000001E-2</v>
      </c>
      <c r="H34" s="415">
        <f>F34*96</f>
        <v>5.3760000000000003</v>
      </c>
    </row>
    <row r="35" spans="1:9" x14ac:dyDescent="0.25">
      <c r="A35" s="183">
        <v>33</v>
      </c>
      <c r="B35" s="557" t="s">
        <v>90</v>
      </c>
      <c r="C35" s="558"/>
      <c r="D35" s="559"/>
      <c r="E35" s="184" t="s">
        <v>184</v>
      </c>
      <c r="F35" s="80">
        <v>0.20899999999999999</v>
      </c>
      <c r="G35" s="37">
        <v>0.151</v>
      </c>
      <c r="H35" s="185">
        <f>F35*264.81</f>
        <v>55.345289999999999</v>
      </c>
    </row>
    <row r="36" spans="1:9" x14ac:dyDescent="0.25">
      <c r="A36" s="183">
        <v>34</v>
      </c>
      <c r="B36" s="557" t="s">
        <v>49</v>
      </c>
      <c r="C36" s="558"/>
      <c r="D36" s="559"/>
      <c r="E36" s="184" t="s">
        <v>184</v>
      </c>
      <c r="F36" s="80">
        <v>0.224</v>
      </c>
      <c r="G36" s="37">
        <v>0.224</v>
      </c>
      <c r="H36" s="185">
        <f>F36*69.14</f>
        <v>15.487360000000001</v>
      </c>
    </row>
    <row r="37" spans="1:9" x14ac:dyDescent="0.25">
      <c r="A37" s="183">
        <v>35</v>
      </c>
      <c r="B37" s="557" t="s">
        <v>104</v>
      </c>
      <c r="C37" s="558"/>
      <c r="D37" s="559"/>
      <c r="E37" s="184" t="s">
        <v>184</v>
      </c>
      <c r="F37" s="80">
        <v>3.0000000000000001E-3</v>
      </c>
      <c r="G37" s="37">
        <v>3.0000000000000001E-3</v>
      </c>
      <c r="H37" s="186">
        <f>F37*425</f>
        <v>1.2750000000000001</v>
      </c>
    </row>
    <row r="38" spans="1:9" x14ac:dyDescent="0.25">
      <c r="A38" s="183">
        <v>36</v>
      </c>
      <c r="B38" s="557" t="s">
        <v>451</v>
      </c>
      <c r="C38" s="558"/>
      <c r="D38" s="559"/>
      <c r="E38" s="184" t="s">
        <v>184</v>
      </c>
      <c r="F38" s="37">
        <v>1E-3</v>
      </c>
      <c r="G38" s="37">
        <v>1E-3</v>
      </c>
      <c r="H38" s="445">
        <f>F38*193.78</f>
        <v>0.19378000000000001</v>
      </c>
    </row>
    <row r="39" spans="1:9" x14ac:dyDescent="0.25">
      <c r="A39" s="183">
        <v>37</v>
      </c>
      <c r="B39" s="557" t="s">
        <v>46</v>
      </c>
      <c r="C39" s="558"/>
      <c r="D39" s="559"/>
      <c r="E39" s="184" t="s">
        <v>184</v>
      </c>
      <c r="F39" s="80">
        <v>0.25600000000000001</v>
      </c>
      <c r="G39" s="37">
        <v>0.23799999999999999</v>
      </c>
      <c r="H39" s="185">
        <f>F39*76.35</f>
        <v>19.5456</v>
      </c>
    </row>
    <row r="40" spans="1:9" ht="30.75" thickBot="1" x14ac:dyDescent="0.3">
      <c r="A40" s="187">
        <v>38</v>
      </c>
      <c r="B40" s="561" t="s">
        <v>70</v>
      </c>
      <c r="C40" s="562"/>
      <c r="D40" s="563"/>
      <c r="E40" s="188" t="s">
        <v>198</v>
      </c>
      <c r="F40" s="447" t="s">
        <v>522</v>
      </c>
      <c r="G40" s="143">
        <v>0.252</v>
      </c>
      <c r="H40" s="189">
        <f>G40*137.5</f>
        <v>34.65</v>
      </c>
    </row>
    <row r="41" spans="1:9" ht="15.75" thickBot="1" x14ac:dyDescent="0.3">
      <c r="A41" s="554" t="s">
        <v>199</v>
      </c>
      <c r="B41" s="555"/>
      <c r="C41" s="555"/>
      <c r="D41" s="555"/>
      <c r="E41" s="555"/>
      <c r="F41" s="555"/>
      <c r="G41" s="556"/>
      <c r="H41" s="190">
        <f>SUM(H3:H40)</f>
        <v>488.24380999999988</v>
      </c>
    </row>
    <row r="42" spans="1:9" ht="15.75" thickBot="1" x14ac:dyDescent="0.3">
      <c r="A42" s="554" t="s">
        <v>200</v>
      </c>
      <c r="B42" s="555"/>
      <c r="C42" s="555"/>
      <c r="D42" s="555"/>
      <c r="E42" s="555"/>
      <c r="F42" s="555"/>
      <c r="G42" s="556"/>
      <c r="H42" s="191">
        <f>H41/10</f>
        <v>48.824380999999988</v>
      </c>
      <c r="I42">
        <v>48.6</v>
      </c>
    </row>
  </sheetData>
  <mergeCells count="45">
    <mergeCell ref="G1:G2"/>
    <mergeCell ref="H1:H2"/>
    <mergeCell ref="B7:D7"/>
    <mergeCell ref="A1:A2"/>
    <mergeCell ref="B1:D2"/>
    <mergeCell ref="E1:E2"/>
    <mergeCell ref="F1:F2"/>
    <mergeCell ref="B3:D3"/>
    <mergeCell ref="B4:D4"/>
    <mergeCell ref="B6:D6"/>
    <mergeCell ref="B20:D20"/>
    <mergeCell ref="B8:D8"/>
    <mergeCell ref="B9:D9"/>
    <mergeCell ref="B10:D10"/>
    <mergeCell ref="B11:D11"/>
    <mergeCell ref="B12:D12"/>
    <mergeCell ref="B13:D13"/>
    <mergeCell ref="B14:D14"/>
    <mergeCell ref="B16:D16"/>
    <mergeCell ref="B17:D17"/>
    <mergeCell ref="B18:D18"/>
    <mergeCell ref="B19:D19"/>
    <mergeCell ref="B15:D15"/>
    <mergeCell ref="B30:D30"/>
    <mergeCell ref="B21:D21"/>
    <mergeCell ref="B22:D22"/>
    <mergeCell ref="B23:D23"/>
    <mergeCell ref="B24:D24"/>
    <mergeCell ref="B25:D25"/>
    <mergeCell ref="B27:D27"/>
    <mergeCell ref="B28:D28"/>
    <mergeCell ref="B29:D29"/>
    <mergeCell ref="B26:D26"/>
    <mergeCell ref="A42:G42"/>
    <mergeCell ref="B31:D31"/>
    <mergeCell ref="B32:D32"/>
    <mergeCell ref="B33:D33"/>
    <mergeCell ref="B35:D35"/>
    <mergeCell ref="B36:D36"/>
    <mergeCell ref="B37:D37"/>
    <mergeCell ref="B39:D39"/>
    <mergeCell ref="B40:D40"/>
    <mergeCell ref="A41:G41"/>
    <mergeCell ref="B38:D38"/>
    <mergeCell ref="B34:D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9"/>
  <sheetViews>
    <sheetView tabSelected="1" topLeftCell="A268" zoomScale="90" zoomScaleNormal="90" workbookViewId="0">
      <selection activeCell="A251" sqref="A251:R251"/>
    </sheetView>
  </sheetViews>
  <sheetFormatPr defaultRowHeight="15.75" x14ac:dyDescent="0.25"/>
  <cols>
    <col min="1" max="1" width="5.85546875" style="157" customWidth="1"/>
    <col min="2" max="2" width="27.7109375" style="215" customWidth="1"/>
    <col min="3" max="3" width="12.28515625" style="158" customWidth="1"/>
    <col min="4" max="18" width="8.7109375" style="159" customWidth="1"/>
  </cols>
  <sheetData>
    <row r="1" spans="1:18" ht="16.5" thickBot="1" x14ac:dyDescent="0.3">
      <c r="A1" s="602" t="s">
        <v>160</v>
      </c>
      <c r="B1" s="602"/>
      <c r="C1" s="602"/>
      <c r="D1" s="602"/>
      <c r="E1" s="602"/>
      <c r="F1" s="602"/>
      <c r="G1" s="602"/>
      <c r="H1" s="602"/>
      <c r="I1" s="602"/>
      <c r="J1" s="602"/>
      <c r="K1" s="602"/>
      <c r="L1" s="602"/>
      <c r="M1" s="602"/>
      <c r="N1" s="602"/>
      <c r="O1" s="602"/>
      <c r="P1" s="602"/>
      <c r="Q1" s="602"/>
      <c r="R1" s="602"/>
    </row>
    <row r="2" spans="1:18" ht="36" customHeight="1" x14ac:dyDescent="0.25">
      <c r="A2" s="603" t="s">
        <v>1</v>
      </c>
      <c r="B2" s="605" t="s">
        <v>2</v>
      </c>
      <c r="C2" s="607" t="s">
        <v>3</v>
      </c>
      <c r="D2" s="609" t="s">
        <v>4</v>
      </c>
      <c r="E2" s="610"/>
      <c r="F2" s="611"/>
      <c r="G2" s="579" t="s">
        <v>5</v>
      </c>
      <c r="H2" s="609" t="s">
        <v>6</v>
      </c>
      <c r="I2" s="610"/>
      <c r="J2" s="610"/>
      <c r="K2" s="610"/>
      <c r="L2" s="611"/>
      <c r="M2" s="612" t="s">
        <v>7</v>
      </c>
      <c r="N2" s="609"/>
      <c r="O2" s="609"/>
      <c r="P2" s="609"/>
      <c r="Q2" s="609"/>
      <c r="R2" s="613"/>
    </row>
    <row r="3" spans="1:18" ht="24" customHeight="1" thickBot="1" x14ac:dyDescent="0.3">
      <c r="A3" s="604"/>
      <c r="B3" s="606"/>
      <c r="C3" s="608"/>
      <c r="D3" s="194" t="s">
        <v>8</v>
      </c>
      <c r="E3" s="194" t="s">
        <v>9</v>
      </c>
      <c r="F3" s="194" t="s">
        <v>10</v>
      </c>
      <c r="G3" s="580"/>
      <c r="H3" s="194" t="s">
        <v>11</v>
      </c>
      <c r="I3" s="194" t="s">
        <v>12</v>
      </c>
      <c r="J3" s="194" t="s">
        <v>13</v>
      </c>
      <c r="K3" s="194" t="s">
        <v>85</v>
      </c>
      <c r="L3" s="194" t="s">
        <v>15</v>
      </c>
      <c r="M3" s="194" t="s">
        <v>16</v>
      </c>
      <c r="N3" s="195" t="s">
        <v>17</v>
      </c>
      <c r="O3" s="195" t="s">
        <v>18</v>
      </c>
      <c r="P3" s="195" t="s">
        <v>19</v>
      </c>
      <c r="Q3" s="195" t="s">
        <v>20</v>
      </c>
      <c r="R3" s="196" t="s">
        <v>21</v>
      </c>
    </row>
    <row r="4" spans="1:18" ht="42.75" x14ac:dyDescent="0.25">
      <c r="A4" s="310">
        <v>11</v>
      </c>
      <c r="B4" s="461" t="s">
        <v>382</v>
      </c>
      <c r="C4" s="311" t="s">
        <v>30</v>
      </c>
      <c r="D4" s="312">
        <f t="shared" ref="D4:R4" si="0">SUM(D5:D8)</f>
        <v>1.65</v>
      </c>
      <c r="E4" s="312">
        <f t="shared" si="0"/>
        <v>7.09</v>
      </c>
      <c r="F4" s="312">
        <f t="shared" si="0"/>
        <v>4.8599999999999994</v>
      </c>
      <c r="G4" s="312">
        <f t="shared" si="0"/>
        <v>90.93</v>
      </c>
      <c r="H4" s="312">
        <f t="shared" si="0"/>
        <v>3.3000000000000002E-2</v>
      </c>
      <c r="I4" s="312">
        <f t="shared" si="0"/>
        <v>4.2999999999999997E-2</v>
      </c>
      <c r="J4" s="312">
        <f t="shared" si="0"/>
        <v>36.944000000000003</v>
      </c>
      <c r="K4" s="312">
        <f t="shared" si="0"/>
        <v>0.32200000000000001</v>
      </c>
      <c r="L4" s="312">
        <f t="shared" si="0"/>
        <v>0.78900000000000003</v>
      </c>
      <c r="M4" s="312">
        <f t="shared" si="0"/>
        <v>46.56</v>
      </c>
      <c r="N4" s="312">
        <f t="shared" si="0"/>
        <v>3.0000000000000001E-3</v>
      </c>
      <c r="O4" s="312">
        <f t="shared" si="0"/>
        <v>18.880000000000003</v>
      </c>
      <c r="P4" s="312">
        <f t="shared" si="0"/>
        <v>0</v>
      </c>
      <c r="Q4" s="312">
        <f t="shared" si="0"/>
        <v>33.6</v>
      </c>
      <c r="R4" s="313">
        <f t="shared" si="0"/>
        <v>0.59199999999999997</v>
      </c>
    </row>
    <row r="5" spans="1:18" ht="15" x14ac:dyDescent="0.25">
      <c r="A5" s="314"/>
      <c r="B5" s="462" t="s">
        <v>152</v>
      </c>
      <c r="C5" s="315" t="s">
        <v>387</v>
      </c>
      <c r="D5" s="316">
        <v>1.44</v>
      </c>
      <c r="E5" s="316">
        <v>0.08</v>
      </c>
      <c r="F5" s="316">
        <v>3.76</v>
      </c>
      <c r="G5" s="316">
        <v>22.4</v>
      </c>
      <c r="H5" s="316">
        <v>2.4E-2</v>
      </c>
      <c r="I5" s="316">
        <v>3.2000000000000001E-2</v>
      </c>
      <c r="J5" s="316">
        <v>36</v>
      </c>
      <c r="K5" s="316">
        <v>2E-3</v>
      </c>
      <c r="L5" s="316">
        <v>0.08</v>
      </c>
      <c r="M5" s="316">
        <v>38.4</v>
      </c>
      <c r="N5" s="317">
        <v>2E-3</v>
      </c>
      <c r="O5" s="317">
        <v>12.8</v>
      </c>
      <c r="P5" s="317">
        <v>0</v>
      </c>
      <c r="Q5" s="317">
        <v>24.8</v>
      </c>
      <c r="R5" s="318">
        <v>0.48</v>
      </c>
    </row>
    <row r="6" spans="1:18" ht="15" x14ac:dyDescent="0.25">
      <c r="A6" s="314"/>
      <c r="B6" s="462" t="s">
        <v>29</v>
      </c>
      <c r="C6" s="315" t="s">
        <v>388</v>
      </c>
      <c r="D6" s="319">
        <v>0.21</v>
      </c>
      <c r="E6" s="319">
        <v>0.02</v>
      </c>
      <c r="F6" s="319">
        <v>1.1000000000000001</v>
      </c>
      <c r="G6" s="319">
        <v>5.6</v>
      </c>
      <c r="H6" s="319">
        <v>8.9999999999999993E-3</v>
      </c>
      <c r="I6" s="319">
        <v>1.0999999999999999E-2</v>
      </c>
      <c r="J6" s="319">
        <v>0.94399999999999995</v>
      </c>
      <c r="K6" s="319">
        <v>0.32</v>
      </c>
      <c r="L6" s="319">
        <v>6.4000000000000001E-2</v>
      </c>
      <c r="M6" s="319">
        <v>8.16</v>
      </c>
      <c r="N6" s="320">
        <v>1E-3</v>
      </c>
      <c r="O6" s="320">
        <v>6.08</v>
      </c>
      <c r="P6" s="320">
        <v>0</v>
      </c>
      <c r="Q6" s="320">
        <v>8.8000000000000007</v>
      </c>
      <c r="R6" s="321">
        <v>0.112</v>
      </c>
    </row>
    <row r="7" spans="1:18" ht="15" x14ac:dyDescent="0.25">
      <c r="A7" s="314"/>
      <c r="B7" s="462" t="s">
        <v>163</v>
      </c>
      <c r="C7" s="315" t="s">
        <v>211</v>
      </c>
      <c r="D7" s="316">
        <v>0</v>
      </c>
      <c r="E7" s="316">
        <v>6.99</v>
      </c>
      <c r="F7" s="316">
        <v>0</v>
      </c>
      <c r="G7" s="316">
        <v>62.93</v>
      </c>
      <c r="H7" s="316">
        <v>0</v>
      </c>
      <c r="I7" s="316">
        <v>0</v>
      </c>
      <c r="J7" s="316">
        <v>0</v>
      </c>
      <c r="K7" s="316">
        <v>0</v>
      </c>
      <c r="L7" s="319">
        <v>0.64500000000000002</v>
      </c>
      <c r="M7" s="316">
        <v>0</v>
      </c>
      <c r="N7" s="316">
        <v>0</v>
      </c>
      <c r="O7" s="316">
        <v>0</v>
      </c>
      <c r="P7" s="316">
        <v>0</v>
      </c>
      <c r="Q7" s="316">
        <v>0</v>
      </c>
      <c r="R7" s="318">
        <v>0</v>
      </c>
    </row>
    <row r="8" spans="1:18" ht="15" x14ac:dyDescent="0.25">
      <c r="A8" s="314"/>
      <c r="B8" s="462" t="s">
        <v>97</v>
      </c>
      <c r="C8" s="315" t="s">
        <v>212</v>
      </c>
      <c r="D8" s="316">
        <v>0</v>
      </c>
      <c r="E8" s="316">
        <v>0</v>
      </c>
      <c r="F8" s="316">
        <v>0</v>
      </c>
      <c r="G8" s="316">
        <v>0</v>
      </c>
      <c r="H8" s="316">
        <v>0</v>
      </c>
      <c r="I8" s="316">
        <v>0</v>
      </c>
      <c r="J8" s="316">
        <v>0</v>
      </c>
      <c r="K8" s="316">
        <v>0</v>
      </c>
      <c r="L8" s="316">
        <v>0</v>
      </c>
      <c r="M8" s="316">
        <v>0</v>
      </c>
      <c r="N8" s="316">
        <v>0</v>
      </c>
      <c r="O8" s="316">
        <v>0</v>
      </c>
      <c r="P8" s="316">
        <v>0</v>
      </c>
      <c r="Q8" s="316">
        <v>0</v>
      </c>
      <c r="R8" s="318">
        <v>0</v>
      </c>
    </row>
    <row r="9" spans="1:18" x14ac:dyDescent="0.25">
      <c r="A9" s="4">
        <v>277</v>
      </c>
      <c r="B9" s="463" t="s">
        <v>115</v>
      </c>
      <c r="C9" s="212" t="s">
        <v>30</v>
      </c>
      <c r="D9" s="17">
        <f t="shared" ref="D9:J9" si="1">SUM(D10:D17)</f>
        <v>15.739999999999997</v>
      </c>
      <c r="E9" s="17">
        <f t="shared" si="1"/>
        <v>14.889999999999999</v>
      </c>
      <c r="F9" s="17">
        <f t="shared" si="1"/>
        <v>3.8299999999999996</v>
      </c>
      <c r="G9" s="17">
        <f t="shared" si="1"/>
        <v>212.32</v>
      </c>
      <c r="H9" s="17">
        <f t="shared" si="1"/>
        <v>6.9000000000000006E-2</v>
      </c>
      <c r="I9" s="17">
        <f t="shared" si="1"/>
        <v>0.14300000000000002</v>
      </c>
      <c r="J9" s="17">
        <f t="shared" si="1"/>
        <v>3.0319999999999996</v>
      </c>
      <c r="K9" s="49">
        <f>SUM(K10:K17)</f>
        <v>0.21300000000000002</v>
      </c>
      <c r="L9" s="49">
        <f>SUM(L10:L17)</f>
        <v>0.48899999999999999</v>
      </c>
      <c r="M9" s="49">
        <f t="shared" ref="M9:R9" si="2">SUM(M10:M17)</f>
        <v>13.224000000000002</v>
      </c>
      <c r="N9" s="49">
        <f t="shared" si="2"/>
        <v>6.0000000000000001E-3</v>
      </c>
      <c r="O9" s="49">
        <f t="shared" si="2"/>
        <v>25.515999999999998</v>
      </c>
      <c r="P9" s="49">
        <f t="shared" si="2"/>
        <v>0</v>
      </c>
      <c r="Q9" s="96">
        <f t="shared" si="2"/>
        <v>168.15600000000001</v>
      </c>
      <c r="R9" s="50">
        <f t="shared" si="2"/>
        <v>2.4580000000000002</v>
      </c>
    </row>
    <row r="10" spans="1:18" x14ac:dyDescent="0.25">
      <c r="A10" s="4"/>
      <c r="B10" s="5" t="s">
        <v>116</v>
      </c>
      <c r="C10" s="130" t="s">
        <v>117</v>
      </c>
      <c r="D10" s="5">
        <v>15</v>
      </c>
      <c r="E10" s="5">
        <v>12.9</v>
      </c>
      <c r="F10" s="5">
        <v>0</v>
      </c>
      <c r="G10" s="5">
        <v>175.75</v>
      </c>
      <c r="H10" s="8">
        <v>4.7E-2</v>
      </c>
      <c r="I10" s="8">
        <v>0.12</v>
      </c>
      <c r="J10" s="5">
        <v>0</v>
      </c>
      <c r="K10" s="9">
        <v>0</v>
      </c>
      <c r="L10" s="9">
        <v>0.32200000000000001</v>
      </c>
      <c r="M10" s="97">
        <v>7.11</v>
      </c>
      <c r="N10" s="98">
        <v>6.0000000000000001E-3</v>
      </c>
      <c r="O10" s="98">
        <v>17.739999999999998</v>
      </c>
      <c r="P10" s="98">
        <v>0</v>
      </c>
      <c r="Q10" s="98">
        <v>151.56</v>
      </c>
      <c r="R10" s="99">
        <v>2.133</v>
      </c>
    </row>
    <row r="11" spans="1:18" x14ac:dyDescent="0.25">
      <c r="A11" s="4"/>
      <c r="B11" s="5" t="s">
        <v>24</v>
      </c>
      <c r="C11" s="130" t="s">
        <v>118</v>
      </c>
      <c r="D11" s="5">
        <v>0.12</v>
      </c>
      <c r="E11" s="5">
        <v>0.02</v>
      </c>
      <c r="F11" s="5">
        <v>0.72</v>
      </c>
      <c r="G11" s="5">
        <v>3.59</v>
      </c>
      <c r="H11" s="8">
        <v>0</v>
      </c>
      <c r="I11" s="8">
        <v>0</v>
      </c>
      <c r="J11" s="5">
        <v>0.875</v>
      </c>
      <c r="K11" s="9">
        <v>0</v>
      </c>
      <c r="L11" s="9">
        <v>1.7000000000000001E-2</v>
      </c>
      <c r="M11" s="97">
        <v>0</v>
      </c>
      <c r="N11" s="98">
        <v>0</v>
      </c>
      <c r="O11" s="98">
        <v>1.2250000000000001</v>
      </c>
      <c r="P11" s="98">
        <v>0</v>
      </c>
      <c r="Q11" s="98">
        <v>5.0750000000000002</v>
      </c>
      <c r="R11" s="99">
        <v>0</v>
      </c>
    </row>
    <row r="12" spans="1:18" ht="30" x14ac:dyDescent="0.25">
      <c r="A12" s="4"/>
      <c r="B12" s="5" t="s">
        <v>33</v>
      </c>
      <c r="C12" s="130" t="s">
        <v>119</v>
      </c>
      <c r="D12" s="5">
        <v>0.28000000000000003</v>
      </c>
      <c r="E12" s="5">
        <v>0.04</v>
      </c>
      <c r="F12" s="5">
        <v>1.7</v>
      </c>
      <c r="G12" s="5">
        <v>8.2200000000000006</v>
      </c>
      <c r="H12" s="8">
        <v>4.0000000000000001E-3</v>
      </c>
      <c r="I12" s="8">
        <v>3.0000000000000001E-3</v>
      </c>
      <c r="J12" s="5">
        <v>0</v>
      </c>
      <c r="K12" s="9">
        <v>0</v>
      </c>
      <c r="L12" s="9">
        <v>4.4999999999999998E-2</v>
      </c>
      <c r="M12" s="97">
        <v>3.1</v>
      </c>
      <c r="N12" s="98">
        <v>0</v>
      </c>
      <c r="O12" s="98">
        <v>1.1000000000000001</v>
      </c>
      <c r="P12" s="98">
        <v>0</v>
      </c>
      <c r="Q12" s="98">
        <v>2.875</v>
      </c>
      <c r="R12" s="99">
        <v>0.08</v>
      </c>
    </row>
    <row r="13" spans="1:18" x14ac:dyDescent="0.25">
      <c r="A13" s="4"/>
      <c r="B13" s="5" t="s">
        <v>120</v>
      </c>
      <c r="C13" s="130" t="s">
        <v>34</v>
      </c>
      <c r="D13" s="5">
        <v>0.18</v>
      </c>
      <c r="E13" s="5">
        <v>0</v>
      </c>
      <c r="F13" s="5">
        <v>0.71</v>
      </c>
      <c r="G13" s="5">
        <v>3.82</v>
      </c>
      <c r="H13" s="8">
        <v>1.2E-2</v>
      </c>
      <c r="I13" s="8">
        <v>1.4E-2</v>
      </c>
      <c r="J13" s="5">
        <v>1.6879999999999999</v>
      </c>
      <c r="K13" s="9">
        <v>1.0999999999999999E-2</v>
      </c>
      <c r="L13" s="9">
        <v>3.6999999999999998E-2</v>
      </c>
      <c r="M13" s="97">
        <v>1.6</v>
      </c>
      <c r="N13" s="98">
        <v>0</v>
      </c>
      <c r="O13" s="98">
        <v>1.875</v>
      </c>
      <c r="P13" s="98">
        <v>0</v>
      </c>
      <c r="Q13" s="98">
        <v>2.5499999999999998</v>
      </c>
      <c r="R13" s="99">
        <v>0.184</v>
      </c>
    </row>
    <row r="14" spans="1:18" x14ac:dyDescent="0.25">
      <c r="A14" s="4"/>
      <c r="B14" s="5" t="s">
        <v>29</v>
      </c>
      <c r="C14" s="130" t="s">
        <v>121</v>
      </c>
      <c r="D14" s="5">
        <v>0.12</v>
      </c>
      <c r="E14" s="5">
        <v>0.01</v>
      </c>
      <c r="F14" s="5">
        <v>0.65</v>
      </c>
      <c r="G14" s="5">
        <v>3.28</v>
      </c>
      <c r="H14" s="8">
        <v>0</v>
      </c>
      <c r="I14" s="8">
        <v>4.0000000000000001E-3</v>
      </c>
      <c r="J14" s="5">
        <v>0.46899999999999997</v>
      </c>
      <c r="K14" s="9">
        <v>0.188</v>
      </c>
      <c r="L14" s="9">
        <v>3.6999999999999998E-2</v>
      </c>
      <c r="M14" s="97">
        <v>0.79</v>
      </c>
      <c r="N14" s="98">
        <v>0</v>
      </c>
      <c r="O14" s="98">
        <v>3.56</v>
      </c>
      <c r="P14" s="98">
        <v>0</v>
      </c>
      <c r="Q14" s="98">
        <v>5.16</v>
      </c>
      <c r="R14" s="99">
        <v>7.0000000000000001E-3</v>
      </c>
    </row>
    <row r="15" spans="1:18" x14ac:dyDescent="0.25">
      <c r="A15" s="4"/>
      <c r="B15" s="5" t="s">
        <v>32</v>
      </c>
      <c r="C15" s="125" t="s">
        <v>122</v>
      </c>
      <c r="D15" s="5">
        <v>0</v>
      </c>
      <c r="E15" s="5">
        <v>0</v>
      </c>
      <c r="F15" s="5">
        <v>0</v>
      </c>
      <c r="G15" s="5">
        <v>0</v>
      </c>
      <c r="H15" s="14">
        <v>0</v>
      </c>
      <c r="I15" s="14">
        <v>0</v>
      </c>
      <c r="J15" s="5">
        <v>0</v>
      </c>
      <c r="K15" s="9">
        <v>0</v>
      </c>
      <c r="L15" s="9">
        <v>0</v>
      </c>
      <c r="M15" s="14">
        <v>0</v>
      </c>
      <c r="N15" s="69">
        <v>0</v>
      </c>
      <c r="O15" s="69">
        <v>0</v>
      </c>
      <c r="P15" s="69">
        <v>0</v>
      </c>
      <c r="Q15" s="69">
        <v>0</v>
      </c>
      <c r="R15" s="15">
        <v>0</v>
      </c>
    </row>
    <row r="16" spans="1:18" x14ac:dyDescent="0.25">
      <c r="A16" s="4"/>
      <c r="B16" s="5" t="s">
        <v>43</v>
      </c>
      <c r="C16" s="130" t="s">
        <v>123</v>
      </c>
      <c r="D16" s="5">
        <v>0.04</v>
      </c>
      <c r="E16" s="5">
        <v>1.92</v>
      </c>
      <c r="F16" s="5">
        <v>0.05</v>
      </c>
      <c r="G16" s="5">
        <v>17.66</v>
      </c>
      <c r="H16" s="8">
        <v>6.0000000000000001E-3</v>
      </c>
      <c r="I16" s="8">
        <v>2E-3</v>
      </c>
      <c r="J16" s="5">
        <v>0</v>
      </c>
      <c r="K16" s="9">
        <v>1.4E-2</v>
      </c>
      <c r="L16" s="9">
        <v>3.1E-2</v>
      </c>
      <c r="M16" s="97">
        <v>0.624</v>
      </c>
      <c r="N16" s="98">
        <v>0</v>
      </c>
      <c r="O16" s="98">
        <v>1.6E-2</v>
      </c>
      <c r="P16" s="98">
        <v>0</v>
      </c>
      <c r="Q16" s="98">
        <v>0.93600000000000005</v>
      </c>
      <c r="R16" s="99">
        <v>5.3999999999999999E-2</v>
      </c>
    </row>
    <row r="17" spans="1:18" x14ac:dyDescent="0.25">
      <c r="A17" s="4"/>
      <c r="B17" s="67" t="s">
        <v>97</v>
      </c>
      <c r="C17" s="94" t="s">
        <v>124</v>
      </c>
      <c r="D17" s="8">
        <v>0</v>
      </c>
      <c r="E17" s="8">
        <v>0</v>
      </c>
      <c r="F17" s="8">
        <v>0</v>
      </c>
      <c r="G17" s="8">
        <v>0</v>
      </c>
      <c r="H17" s="8">
        <v>0</v>
      </c>
      <c r="I17" s="8">
        <v>0</v>
      </c>
      <c r="J17" s="8">
        <v>0</v>
      </c>
      <c r="K17" s="97">
        <v>0</v>
      </c>
      <c r="L17" s="97">
        <v>0</v>
      </c>
      <c r="M17" s="97">
        <v>0</v>
      </c>
      <c r="N17" s="98">
        <v>0</v>
      </c>
      <c r="O17" s="98">
        <v>0</v>
      </c>
      <c r="P17" s="98">
        <v>0</v>
      </c>
      <c r="Q17" s="98">
        <v>0</v>
      </c>
      <c r="R17" s="99">
        <v>0</v>
      </c>
    </row>
    <row r="18" spans="1:18" ht="15" x14ac:dyDescent="0.25">
      <c r="A18" s="33">
        <v>56</v>
      </c>
      <c r="B18" s="444" t="s">
        <v>98</v>
      </c>
      <c r="C18" s="41" t="s">
        <v>38</v>
      </c>
      <c r="D18" s="41">
        <f>SUM(D19:D22)</f>
        <v>4.91</v>
      </c>
      <c r="E18" s="41">
        <f t="shared" ref="E18:J18" si="3">SUM(E19:E22)</f>
        <v>4.17</v>
      </c>
      <c r="F18" s="41">
        <f t="shared" si="3"/>
        <v>24.009999999999998</v>
      </c>
      <c r="G18" s="41">
        <f t="shared" si="3"/>
        <v>157.58000000000001</v>
      </c>
      <c r="H18" s="74">
        <f t="shared" si="3"/>
        <v>0.17899999999999999</v>
      </c>
      <c r="I18" s="74">
        <f t="shared" si="3"/>
        <v>1.006</v>
      </c>
      <c r="J18" s="41">
        <f t="shared" si="3"/>
        <v>27.115000000000002</v>
      </c>
      <c r="K18" s="41">
        <f>SUM(K19:K22)</f>
        <v>3.5000000000000003E-2</v>
      </c>
      <c r="L18" s="41">
        <f>SUM(L19:L22)</f>
        <v>0.17699999999999999</v>
      </c>
      <c r="M18" s="74">
        <f t="shared" ref="M18:R18" si="4">SUM(M19:M22)</f>
        <v>74.813999999999993</v>
      </c>
      <c r="N18" s="74">
        <f t="shared" si="4"/>
        <v>1.0999999999999999E-2</v>
      </c>
      <c r="O18" s="74">
        <f t="shared" si="4"/>
        <v>37.507999999999996</v>
      </c>
      <c r="P18" s="74">
        <f t="shared" si="4"/>
        <v>1E-3</v>
      </c>
      <c r="Q18" s="74">
        <f t="shared" si="4"/>
        <v>123.44</v>
      </c>
      <c r="R18" s="75">
        <f t="shared" si="4"/>
        <v>1.2289999999999999</v>
      </c>
    </row>
    <row r="19" spans="1:18" ht="15" x14ac:dyDescent="0.25">
      <c r="A19" s="76"/>
      <c r="B19" s="464" t="s">
        <v>23</v>
      </c>
      <c r="C19" s="77" t="s">
        <v>99</v>
      </c>
      <c r="D19" s="37">
        <v>0.53</v>
      </c>
      <c r="E19" s="37">
        <v>2.65</v>
      </c>
      <c r="F19" s="37">
        <v>21.56</v>
      </c>
      <c r="G19" s="37">
        <v>101.87</v>
      </c>
      <c r="H19" s="37">
        <v>0.159</v>
      </c>
      <c r="I19" s="37">
        <v>0.92600000000000005</v>
      </c>
      <c r="J19" s="37">
        <v>26.46</v>
      </c>
      <c r="K19" s="37">
        <v>4.0000000000000001E-3</v>
      </c>
      <c r="L19" s="37">
        <v>0.13200000000000001</v>
      </c>
      <c r="M19" s="37">
        <v>13.23</v>
      </c>
      <c r="N19" s="78">
        <v>7.0000000000000001E-3</v>
      </c>
      <c r="O19" s="78">
        <v>30.43</v>
      </c>
      <c r="P19" s="78">
        <v>0</v>
      </c>
      <c r="Q19" s="78">
        <v>76.73</v>
      </c>
      <c r="R19" s="79">
        <v>1.19</v>
      </c>
    </row>
    <row r="20" spans="1:18" ht="15" x14ac:dyDescent="0.25">
      <c r="A20" s="76"/>
      <c r="B20" s="464" t="s">
        <v>43</v>
      </c>
      <c r="C20" s="77" t="s">
        <v>100</v>
      </c>
      <c r="D20" s="37">
        <v>2.77</v>
      </c>
      <c r="E20" s="37">
        <v>0.06</v>
      </c>
      <c r="F20" s="37">
        <v>0.08</v>
      </c>
      <c r="G20" s="37">
        <v>25.47</v>
      </c>
      <c r="H20" s="37">
        <v>0</v>
      </c>
      <c r="I20" s="37">
        <v>5.0000000000000001E-3</v>
      </c>
      <c r="J20" s="37">
        <v>0</v>
      </c>
      <c r="K20" s="37">
        <v>0.02</v>
      </c>
      <c r="L20" s="37">
        <v>4.4999999999999998E-2</v>
      </c>
      <c r="M20" s="37">
        <v>1.1040000000000001</v>
      </c>
      <c r="N20" s="78">
        <v>0</v>
      </c>
      <c r="O20" s="78">
        <v>2.1999999999999999E-2</v>
      </c>
      <c r="P20" s="78">
        <v>0</v>
      </c>
      <c r="Q20" s="78">
        <v>1.35</v>
      </c>
      <c r="R20" s="79">
        <v>8.9999999999999993E-3</v>
      </c>
    </row>
    <row r="21" spans="1:18" ht="15" x14ac:dyDescent="0.25">
      <c r="A21" s="76"/>
      <c r="B21" s="464" t="s">
        <v>67</v>
      </c>
      <c r="C21" s="77" t="s">
        <v>101</v>
      </c>
      <c r="D21" s="37">
        <v>1.61</v>
      </c>
      <c r="E21" s="37">
        <v>1.46</v>
      </c>
      <c r="F21" s="37">
        <v>2.37</v>
      </c>
      <c r="G21" s="37">
        <v>30.24</v>
      </c>
      <c r="H21" s="37">
        <v>0.02</v>
      </c>
      <c r="I21" s="37">
        <v>7.4999999999999997E-2</v>
      </c>
      <c r="J21" s="37">
        <v>0.65500000000000003</v>
      </c>
      <c r="K21" s="37">
        <v>1.0999999999999999E-2</v>
      </c>
      <c r="L21" s="37">
        <v>0</v>
      </c>
      <c r="M21" s="37">
        <v>60.48</v>
      </c>
      <c r="N21" s="78">
        <v>4.0000000000000001E-3</v>
      </c>
      <c r="O21" s="78">
        <v>7.056</v>
      </c>
      <c r="P21" s="78">
        <v>1E-3</v>
      </c>
      <c r="Q21" s="78">
        <v>45.36</v>
      </c>
      <c r="R21" s="79">
        <v>0.03</v>
      </c>
    </row>
    <row r="22" spans="1:18" ht="15" x14ac:dyDescent="0.25">
      <c r="A22" s="76"/>
      <c r="B22" s="464" t="s">
        <v>97</v>
      </c>
      <c r="C22" s="77" t="s">
        <v>102</v>
      </c>
      <c r="D22" s="37">
        <v>0</v>
      </c>
      <c r="E22" s="37">
        <v>0</v>
      </c>
      <c r="F22" s="37">
        <v>0</v>
      </c>
      <c r="G22" s="37">
        <v>0</v>
      </c>
      <c r="H22" s="80">
        <v>0</v>
      </c>
      <c r="I22" s="80">
        <v>0</v>
      </c>
      <c r="J22" s="37">
        <v>0</v>
      </c>
      <c r="K22" s="78">
        <v>0</v>
      </c>
      <c r="L22" s="78">
        <v>0</v>
      </c>
      <c r="M22" s="81">
        <v>0</v>
      </c>
      <c r="N22" s="81">
        <v>0</v>
      </c>
      <c r="O22" s="81">
        <v>0</v>
      </c>
      <c r="P22" s="81">
        <v>0</v>
      </c>
      <c r="Q22" s="81">
        <v>0</v>
      </c>
      <c r="R22" s="82">
        <v>0</v>
      </c>
    </row>
    <row r="23" spans="1:18" ht="15" x14ac:dyDescent="0.25">
      <c r="A23" s="21">
        <v>132</v>
      </c>
      <c r="B23" s="465" t="s">
        <v>103</v>
      </c>
      <c r="C23" s="16">
        <v>200</v>
      </c>
      <c r="D23" s="22">
        <f>SUM(D24:D26)</f>
        <v>0.03</v>
      </c>
      <c r="E23" s="22">
        <f t="shared" ref="E23:J23" si="5">SUM(E24:E26)</f>
        <v>0.12</v>
      </c>
      <c r="F23" s="22">
        <f t="shared" si="5"/>
        <v>12.997999999999999</v>
      </c>
      <c r="G23" s="22">
        <f t="shared" si="5"/>
        <v>52.71</v>
      </c>
      <c r="H23" s="83">
        <f t="shared" si="5"/>
        <v>0</v>
      </c>
      <c r="I23" s="83">
        <f t="shared" si="5"/>
        <v>6.0000000000000001E-3</v>
      </c>
      <c r="J23" s="22">
        <f t="shared" si="5"/>
        <v>0.06</v>
      </c>
      <c r="K23" s="22">
        <f>SUM(K24:K26)</f>
        <v>0</v>
      </c>
      <c r="L23" s="22">
        <f>SUM(L24:L26)</f>
        <v>0</v>
      </c>
      <c r="M23" s="83">
        <f t="shared" ref="M23:R23" si="6">SUM(M24:M26)</f>
        <v>3.3600000000000003</v>
      </c>
      <c r="N23" s="83">
        <f t="shared" si="6"/>
        <v>0</v>
      </c>
      <c r="O23" s="83">
        <f t="shared" si="6"/>
        <v>2.64</v>
      </c>
      <c r="P23" s="83">
        <f t="shared" si="6"/>
        <v>0</v>
      </c>
      <c r="Q23" s="83">
        <f t="shared" si="6"/>
        <v>4.9400000000000004</v>
      </c>
      <c r="R23" s="84">
        <f t="shared" si="6"/>
        <v>0.53100000000000003</v>
      </c>
    </row>
    <row r="24" spans="1:18" ht="15" x14ac:dyDescent="0.25">
      <c r="A24" s="85"/>
      <c r="B24" s="5" t="s">
        <v>104</v>
      </c>
      <c r="C24" s="9" t="s">
        <v>105</v>
      </c>
      <c r="D24" s="5">
        <v>0.03</v>
      </c>
      <c r="E24" s="5">
        <v>0.12</v>
      </c>
      <c r="F24" s="5">
        <v>2.4E-2</v>
      </c>
      <c r="G24" s="5">
        <v>0.84</v>
      </c>
      <c r="H24" s="5">
        <v>0</v>
      </c>
      <c r="I24" s="5">
        <v>6.0000000000000001E-3</v>
      </c>
      <c r="J24" s="5">
        <v>0.06</v>
      </c>
      <c r="K24" s="5">
        <v>0</v>
      </c>
      <c r="L24" s="5">
        <v>0</v>
      </c>
      <c r="M24" s="5">
        <v>2.97</v>
      </c>
      <c r="N24" s="86">
        <v>0</v>
      </c>
      <c r="O24" s="86">
        <v>2.64</v>
      </c>
      <c r="P24" s="86">
        <v>0</v>
      </c>
      <c r="Q24" s="86">
        <v>4.9400000000000004</v>
      </c>
      <c r="R24" s="87">
        <v>0.49199999999999999</v>
      </c>
    </row>
    <row r="25" spans="1:18" ht="15" x14ac:dyDescent="0.25">
      <c r="A25" s="85"/>
      <c r="B25" s="5" t="s">
        <v>106</v>
      </c>
      <c r="C25" s="9" t="s">
        <v>107</v>
      </c>
      <c r="D25" s="72">
        <v>0</v>
      </c>
      <c r="E25" s="72">
        <v>0</v>
      </c>
      <c r="F25" s="72">
        <v>0</v>
      </c>
      <c r="G25" s="72">
        <v>0</v>
      </c>
      <c r="H25" s="72">
        <v>0</v>
      </c>
      <c r="I25" s="72">
        <v>0</v>
      </c>
      <c r="J25" s="72">
        <v>0</v>
      </c>
      <c r="K25" s="88">
        <v>0</v>
      </c>
      <c r="L25" s="88">
        <v>0</v>
      </c>
      <c r="M25" s="88">
        <v>0</v>
      </c>
      <c r="N25" s="88">
        <v>0</v>
      </c>
      <c r="O25" s="88">
        <v>0</v>
      </c>
      <c r="P25" s="88">
        <v>0</v>
      </c>
      <c r="Q25" s="88">
        <v>0</v>
      </c>
      <c r="R25" s="89">
        <v>0</v>
      </c>
    </row>
    <row r="26" spans="1:18" ht="15" x14ac:dyDescent="0.25">
      <c r="A26" s="85"/>
      <c r="B26" s="5" t="s">
        <v>69</v>
      </c>
      <c r="C26" s="9" t="s">
        <v>108</v>
      </c>
      <c r="D26" s="5">
        <v>0</v>
      </c>
      <c r="E26" s="5">
        <v>0</v>
      </c>
      <c r="F26" s="5">
        <v>12.974</v>
      </c>
      <c r="G26" s="5">
        <v>51.87</v>
      </c>
      <c r="H26" s="72">
        <v>0</v>
      </c>
      <c r="I26" s="72">
        <v>0</v>
      </c>
      <c r="J26" s="5">
        <v>0</v>
      </c>
      <c r="K26" s="5">
        <v>0</v>
      </c>
      <c r="L26" s="5">
        <v>0</v>
      </c>
      <c r="M26" s="5">
        <v>0.39</v>
      </c>
      <c r="N26" s="86">
        <v>0</v>
      </c>
      <c r="O26" s="86">
        <v>0</v>
      </c>
      <c r="P26" s="86">
        <v>0</v>
      </c>
      <c r="Q26" s="86">
        <v>0</v>
      </c>
      <c r="R26" s="87">
        <v>3.9E-2</v>
      </c>
    </row>
    <row r="27" spans="1:18" ht="15" x14ac:dyDescent="0.25">
      <c r="A27" s="57">
        <v>11</v>
      </c>
      <c r="B27" s="466" t="s">
        <v>385</v>
      </c>
      <c r="C27" s="101">
        <v>30</v>
      </c>
      <c r="D27" s="301">
        <f>SUM(D28)</f>
        <v>1.98</v>
      </c>
      <c r="E27" s="301">
        <f t="shared" ref="E27:R27" si="7">SUM(E28)</f>
        <v>0.36</v>
      </c>
      <c r="F27" s="301">
        <f t="shared" si="7"/>
        <v>10.8</v>
      </c>
      <c r="G27" s="301">
        <f t="shared" si="7"/>
        <v>54.3</v>
      </c>
      <c r="H27" s="301">
        <f t="shared" si="7"/>
        <v>5.3999999999999999E-2</v>
      </c>
      <c r="I27" s="301">
        <f t="shared" si="7"/>
        <v>2.4E-2</v>
      </c>
      <c r="J27" s="301">
        <f t="shared" si="7"/>
        <v>0</v>
      </c>
      <c r="K27" s="302">
        <f t="shared" si="7"/>
        <v>0</v>
      </c>
      <c r="L27" s="302">
        <f t="shared" si="7"/>
        <v>0</v>
      </c>
      <c r="M27" s="302">
        <f t="shared" si="7"/>
        <v>0</v>
      </c>
      <c r="N27" s="302">
        <f t="shared" si="7"/>
        <v>0</v>
      </c>
      <c r="O27" s="302">
        <f t="shared" si="7"/>
        <v>0</v>
      </c>
      <c r="P27" s="302">
        <f t="shared" si="7"/>
        <v>0</v>
      </c>
      <c r="Q27" s="302">
        <f t="shared" si="7"/>
        <v>0</v>
      </c>
      <c r="R27" s="303">
        <f t="shared" si="7"/>
        <v>0</v>
      </c>
    </row>
    <row r="28" spans="1:18" thickBot="1" x14ac:dyDescent="0.3">
      <c r="A28" s="57"/>
      <c r="B28" s="72" t="s">
        <v>386</v>
      </c>
      <c r="C28" s="67" t="s">
        <v>51</v>
      </c>
      <c r="D28" s="304">
        <v>1.98</v>
      </c>
      <c r="E28" s="304">
        <v>0.36</v>
      </c>
      <c r="F28" s="304">
        <v>10.8</v>
      </c>
      <c r="G28" s="304">
        <v>54.3</v>
      </c>
      <c r="H28" s="304">
        <v>5.3999999999999999E-2</v>
      </c>
      <c r="I28" s="304">
        <v>2.4E-2</v>
      </c>
      <c r="J28" s="304">
        <v>0</v>
      </c>
      <c r="K28" s="147">
        <v>0</v>
      </c>
      <c r="L28" s="147">
        <v>0</v>
      </c>
      <c r="M28" s="147">
        <v>0</v>
      </c>
      <c r="N28" s="147">
        <v>0</v>
      </c>
      <c r="O28" s="147">
        <v>0</v>
      </c>
      <c r="P28" s="147">
        <v>0</v>
      </c>
      <c r="Q28" s="147">
        <v>0</v>
      </c>
      <c r="R28" s="152">
        <v>0</v>
      </c>
    </row>
    <row r="29" spans="1:18" thickBot="1" x14ac:dyDescent="0.3">
      <c r="A29" s="581" t="s">
        <v>52</v>
      </c>
      <c r="B29" s="582"/>
      <c r="C29" s="583"/>
      <c r="D29" s="197">
        <f>SUM(E5,E12,E18,E23,E27,)</f>
        <v>4.7700000000000005</v>
      </c>
      <c r="E29" s="197">
        <f>SUM(D5,D12,D18,D23,D27,)</f>
        <v>8.64</v>
      </c>
      <c r="F29" s="197">
        <f t="shared" ref="F29:R29" si="8">SUM(F5,F12,F18,F23,F27,)</f>
        <v>53.268000000000001</v>
      </c>
      <c r="G29" s="197">
        <f t="shared" si="8"/>
        <v>295.21000000000004</v>
      </c>
      <c r="H29" s="197">
        <f t="shared" si="8"/>
        <v>0.26100000000000001</v>
      </c>
      <c r="I29" s="197">
        <f t="shared" si="8"/>
        <v>1.071</v>
      </c>
      <c r="J29" s="197">
        <f t="shared" si="8"/>
        <v>63.175000000000004</v>
      </c>
      <c r="K29" s="197">
        <f t="shared" si="8"/>
        <v>3.7000000000000005E-2</v>
      </c>
      <c r="L29" s="197">
        <f t="shared" si="8"/>
        <v>0.30199999999999999</v>
      </c>
      <c r="M29" s="197">
        <f t="shared" si="8"/>
        <v>119.67399999999999</v>
      </c>
      <c r="N29" s="197">
        <f t="shared" si="8"/>
        <v>1.2999999999999999E-2</v>
      </c>
      <c r="O29" s="197">
        <f t="shared" si="8"/>
        <v>54.047999999999995</v>
      </c>
      <c r="P29" s="197">
        <f t="shared" si="8"/>
        <v>1E-3</v>
      </c>
      <c r="Q29" s="197">
        <f t="shared" si="8"/>
        <v>156.05500000000001</v>
      </c>
      <c r="R29" s="198">
        <f t="shared" si="8"/>
        <v>2.3199999999999998</v>
      </c>
    </row>
    <row r="30" spans="1:18" ht="15" x14ac:dyDescent="0.25">
      <c r="A30" s="199"/>
      <c r="B30" s="133"/>
      <c r="C30" s="199"/>
      <c r="D30" s="200"/>
      <c r="E30" s="200"/>
      <c r="F30" s="200"/>
      <c r="G30" s="200"/>
      <c r="H30" s="200"/>
      <c r="I30" s="200"/>
      <c r="J30" s="200"/>
      <c r="K30" s="200"/>
      <c r="L30" s="200"/>
      <c r="M30" s="200"/>
      <c r="N30" s="200"/>
      <c r="O30" s="200"/>
      <c r="P30" s="200"/>
      <c r="Q30" s="200"/>
      <c r="R30" s="200"/>
    </row>
    <row r="31" spans="1:18" ht="15" x14ac:dyDescent="0.25">
      <c r="A31" s="199"/>
      <c r="B31" s="133"/>
      <c r="C31" s="199"/>
      <c r="D31" s="200"/>
      <c r="E31" s="200"/>
      <c r="F31" s="200"/>
      <c r="G31" s="200"/>
      <c r="H31" s="200"/>
      <c r="I31" s="200"/>
      <c r="J31" s="200"/>
      <c r="K31" s="200"/>
      <c r="L31" s="200"/>
      <c r="M31" s="200"/>
      <c r="N31" s="200"/>
      <c r="O31" s="200"/>
      <c r="P31" s="200"/>
      <c r="Q31" s="200"/>
      <c r="R31" s="200"/>
    </row>
    <row r="32" spans="1:18" ht="15" x14ac:dyDescent="0.25">
      <c r="A32" s="199"/>
      <c r="B32" s="133"/>
      <c r="C32" s="199"/>
      <c r="D32" s="200"/>
      <c r="E32" s="200"/>
      <c r="F32" s="200"/>
      <c r="G32" s="200"/>
      <c r="H32" s="200"/>
      <c r="I32" s="200"/>
      <c r="J32" s="200"/>
      <c r="K32" s="200"/>
      <c r="L32" s="200"/>
      <c r="M32" s="200"/>
      <c r="N32" s="200"/>
      <c r="O32" s="200"/>
      <c r="P32" s="200"/>
      <c r="Q32" s="200"/>
      <c r="R32" s="200"/>
    </row>
    <row r="33" spans="1:18" ht="15" x14ac:dyDescent="0.25">
      <c r="A33" s="199"/>
      <c r="B33" s="133"/>
      <c r="C33" s="199"/>
      <c r="D33" s="200"/>
      <c r="E33" s="200"/>
      <c r="F33" s="200"/>
      <c r="G33" s="200"/>
      <c r="H33" s="200"/>
      <c r="I33" s="200"/>
      <c r="J33" s="200"/>
      <c r="K33" s="200"/>
      <c r="L33" s="200"/>
      <c r="M33" s="200"/>
      <c r="N33" s="200"/>
      <c r="O33" s="200"/>
      <c r="P33" s="200"/>
      <c r="Q33" s="200"/>
      <c r="R33" s="200"/>
    </row>
    <row r="34" spans="1:18" ht="15" x14ac:dyDescent="0.25">
      <c r="A34" s="199"/>
      <c r="B34" s="133"/>
      <c r="C34" s="199"/>
      <c r="D34" s="200"/>
      <c r="E34" s="200"/>
      <c r="F34" s="200"/>
      <c r="G34" s="200"/>
      <c r="H34" s="200"/>
      <c r="I34" s="200"/>
      <c r="J34" s="200"/>
      <c r="K34" s="200"/>
      <c r="L34" s="200"/>
      <c r="M34" s="200"/>
      <c r="N34" s="200"/>
      <c r="O34" s="200"/>
      <c r="P34" s="200"/>
      <c r="Q34" s="200"/>
      <c r="R34" s="200"/>
    </row>
    <row r="35" spans="1:18" ht="99" customHeight="1" x14ac:dyDescent="0.25">
      <c r="A35" s="199"/>
      <c r="B35" s="133"/>
      <c r="C35" s="199"/>
      <c r="D35" s="200"/>
      <c r="E35" s="200"/>
      <c r="F35" s="200"/>
      <c r="G35" s="200"/>
      <c r="H35" s="200"/>
      <c r="I35" s="200"/>
      <c r="J35" s="200"/>
      <c r="K35" s="200"/>
      <c r="L35" s="200"/>
      <c r="M35" s="200"/>
      <c r="N35" s="200"/>
      <c r="O35" s="200"/>
      <c r="P35" s="200"/>
      <c r="Q35" s="200"/>
      <c r="R35" s="200"/>
    </row>
    <row r="36" spans="1:18" ht="15" hidden="1" x14ac:dyDescent="0.25">
      <c r="A36" s="199"/>
      <c r="B36" s="133"/>
      <c r="C36" s="199"/>
      <c r="D36" s="200"/>
      <c r="E36" s="200"/>
      <c r="F36" s="200"/>
      <c r="G36" s="200"/>
      <c r="H36" s="200"/>
      <c r="I36" s="200"/>
      <c r="J36" s="200"/>
      <c r="K36" s="200"/>
      <c r="L36" s="200"/>
      <c r="M36" s="200"/>
      <c r="N36" s="200"/>
      <c r="O36" s="200"/>
      <c r="P36" s="200"/>
      <c r="Q36" s="200"/>
      <c r="R36" s="200"/>
    </row>
    <row r="37" spans="1:18" ht="16.5" thickBot="1" x14ac:dyDescent="0.3">
      <c r="A37" s="602" t="s">
        <v>84</v>
      </c>
      <c r="B37" s="602"/>
      <c r="C37" s="602"/>
      <c r="D37" s="602"/>
      <c r="E37" s="602"/>
      <c r="F37" s="602"/>
      <c r="G37" s="602"/>
      <c r="H37" s="602"/>
      <c r="I37" s="602"/>
      <c r="J37" s="602"/>
      <c r="K37" s="602"/>
      <c r="L37" s="602"/>
      <c r="M37" s="602"/>
      <c r="N37" s="602"/>
      <c r="O37" s="602"/>
      <c r="P37" s="602"/>
      <c r="Q37" s="602"/>
      <c r="R37" s="602"/>
    </row>
    <row r="38" spans="1:18" ht="15" x14ac:dyDescent="0.25">
      <c r="A38" s="596" t="s">
        <v>1</v>
      </c>
      <c r="B38" s="588" t="s">
        <v>2</v>
      </c>
      <c r="C38" s="588" t="s">
        <v>3</v>
      </c>
      <c r="D38" s="598" t="s">
        <v>4</v>
      </c>
      <c r="E38" s="599"/>
      <c r="F38" s="600"/>
      <c r="G38" s="588" t="s">
        <v>5</v>
      </c>
      <c r="H38" s="598" t="s">
        <v>6</v>
      </c>
      <c r="I38" s="599"/>
      <c r="J38" s="599"/>
      <c r="K38" s="599"/>
      <c r="L38" s="600"/>
      <c r="M38" s="487" t="s">
        <v>7</v>
      </c>
      <c r="N38" s="528"/>
      <c r="O38" s="528"/>
      <c r="P38" s="528"/>
      <c r="Q38" s="528"/>
      <c r="R38" s="531"/>
    </row>
    <row r="39" spans="1:18" ht="16.5" thickBot="1" x14ac:dyDescent="0.3">
      <c r="A39" s="597"/>
      <c r="B39" s="589"/>
      <c r="C39" s="589"/>
      <c r="D39" s="31" t="s">
        <v>54</v>
      </c>
      <c r="E39" s="31" t="s">
        <v>55</v>
      </c>
      <c r="F39" s="31" t="s">
        <v>56</v>
      </c>
      <c r="G39" s="589"/>
      <c r="H39" s="31" t="s">
        <v>11</v>
      </c>
      <c r="I39" s="31" t="s">
        <v>12</v>
      </c>
      <c r="J39" s="31" t="s">
        <v>13</v>
      </c>
      <c r="K39" s="194" t="s">
        <v>85</v>
      </c>
      <c r="L39" s="194" t="s">
        <v>15</v>
      </c>
      <c r="M39" s="194" t="s">
        <v>16</v>
      </c>
      <c r="N39" s="195" t="s">
        <v>17</v>
      </c>
      <c r="O39" s="195" t="s">
        <v>18</v>
      </c>
      <c r="P39" s="195" t="s">
        <v>19</v>
      </c>
      <c r="Q39" s="195" t="s">
        <v>20</v>
      </c>
      <c r="R39" s="196" t="s">
        <v>21</v>
      </c>
    </row>
    <row r="40" spans="1:18" ht="15" x14ac:dyDescent="0.25">
      <c r="A40" s="201">
        <v>1</v>
      </c>
      <c r="B40" s="467" t="s">
        <v>57</v>
      </c>
      <c r="C40" s="202">
        <v>40</v>
      </c>
      <c r="D40" s="115">
        <f t="shared" ref="D40:J40" si="9">SUM(D41:D43)</f>
        <v>4.9640000000000004</v>
      </c>
      <c r="E40" s="115">
        <f t="shared" si="9"/>
        <v>9.3699999999999992</v>
      </c>
      <c r="F40" s="115">
        <f t="shared" si="9"/>
        <v>9.7479999999999993</v>
      </c>
      <c r="G40" s="115">
        <f t="shared" si="9"/>
        <v>144.29000000000002</v>
      </c>
      <c r="H40" s="115">
        <f t="shared" si="9"/>
        <v>3.9E-2</v>
      </c>
      <c r="I40" s="115">
        <f t="shared" si="9"/>
        <v>6.3E-2</v>
      </c>
      <c r="J40" s="115">
        <f t="shared" si="9"/>
        <v>0.1</v>
      </c>
      <c r="K40" s="35">
        <f>SUM(K41:K43)</f>
        <v>6.9000000000000006E-2</v>
      </c>
      <c r="L40" s="35">
        <f>SUM(L41:L43)</f>
        <v>0.39400000000000002</v>
      </c>
      <c r="M40" s="35">
        <f t="shared" ref="M40:R40" si="10">SUM(M41:M43)</f>
        <v>132.6</v>
      </c>
      <c r="N40" s="35">
        <f t="shared" si="10"/>
        <v>1E-3</v>
      </c>
      <c r="O40" s="35">
        <f t="shared" si="10"/>
        <v>11.254</v>
      </c>
      <c r="P40" s="35">
        <f t="shared" si="10"/>
        <v>3.0000000000000001E-3</v>
      </c>
      <c r="Q40" s="35">
        <f t="shared" si="10"/>
        <v>85.44</v>
      </c>
      <c r="R40" s="36">
        <f t="shared" si="10"/>
        <v>0.55800000000000005</v>
      </c>
    </row>
    <row r="41" spans="1:18" ht="15" x14ac:dyDescent="0.25">
      <c r="A41" s="33"/>
      <c r="B41" s="464" t="s">
        <v>43</v>
      </c>
      <c r="C41" s="37" t="s">
        <v>58</v>
      </c>
      <c r="D41" s="38">
        <v>5.3999999999999999E-2</v>
      </c>
      <c r="E41" s="38">
        <v>4.93</v>
      </c>
      <c r="F41" s="38">
        <v>8.7999999999999995E-2</v>
      </c>
      <c r="G41" s="38">
        <v>45.02</v>
      </c>
      <c r="H41" s="38">
        <v>1E-3</v>
      </c>
      <c r="I41" s="38">
        <v>8.0000000000000002E-3</v>
      </c>
      <c r="J41" s="38">
        <v>0</v>
      </c>
      <c r="K41" s="38">
        <v>3.1E-2</v>
      </c>
      <c r="L41" s="38">
        <v>6.8000000000000005E-2</v>
      </c>
      <c r="M41" s="38">
        <v>1.6319999999999999</v>
      </c>
      <c r="N41" s="39">
        <v>0</v>
      </c>
      <c r="O41" s="39">
        <v>3.4000000000000002E-2</v>
      </c>
      <c r="P41" s="39">
        <v>0</v>
      </c>
      <c r="Q41" s="39">
        <v>2.04</v>
      </c>
      <c r="R41" s="40">
        <v>1.4E-2</v>
      </c>
    </row>
    <row r="42" spans="1:18" ht="15" x14ac:dyDescent="0.25">
      <c r="A42" s="33"/>
      <c r="B42" s="464" t="s">
        <v>59</v>
      </c>
      <c r="C42" s="37" t="s">
        <v>60</v>
      </c>
      <c r="D42" s="38">
        <v>3.33</v>
      </c>
      <c r="E42" s="38">
        <v>4.24</v>
      </c>
      <c r="F42" s="38">
        <v>0</v>
      </c>
      <c r="G42" s="38">
        <v>52.27</v>
      </c>
      <c r="H42" s="38">
        <v>6.0000000000000001E-3</v>
      </c>
      <c r="I42" s="38">
        <v>4.2999999999999997E-2</v>
      </c>
      <c r="J42" s="38">
        <v>0.1</v>
      </c>
      <c r="K42" s="38">
        <v>3.7999999999999999E-2</v>
      </c>
      <c r="L42" s="38">
        <v>6.6000000000000003E-2</v>
      </c>
      <c r="M42" s="38">
        <v>126.36799999999999</v>
      </c>
      <c r="N42" s="39">
        <v>0</v>
      </c>
      <c r="O42" s="39">
        <v>4.62</v>
      </c>
      <c r="P42" s="39">
        <v>2E-3</v>
      </c>
      <c r="Q42" s="39">
        <v>66</v>
      </c>
      <c r="R42" s="40">
        <v>0.14399999999999999</v>
      </c>
    </row>
    <row r="43" spans="1:18" ht="15" x14ac:dyDescent="0.25">
      <c r="A43" s="33"/>
      <c r="B43" s="464" t="s">
        <v>61</v>
      </c>
      <c r="C43" s="37" t="s">
        <v>48</v>
      </c>
      <c r="D43" s="38">
        <v>1.58</v>
      </c>
      <c r="E43" s="38">
        <v>0.2</v>
      </c>
      <c r="F43" s="38">
        <v>9.66</v>
      </c>
      <c r="G43" s="38">
        <v>47</v>
      </c>
      <c r="H43" s="38">
        <v>3.2000000000000001E-2</v>
      </c>
      <c r="I43" s="38">
        <v>1.2E-2</v>
      </c>
      <c r="J43" s="38">
        <v>0</v>
      </c>
      <c r="K43" s="38">
        <v>0</v>
      </c>
      <c r="L43" s="38">
        <v>0.26</v>
      </c>
      <c r="M43" s="38">
        <v>4.5999999999999996</v>
      </c>
      <c r="N43" s="39">
        <v>1E-3</v>
      </c>
      <c r="O43" s="39">
        <v>6.6</v>
      </c>
      <c r="P43" s="39">
        <v>1E-3</v>
      </c>
      <c r="Q43" s="39">
        <v>17.399999999999999</v>
      </c>
      <c r="R43" s="40">
        <v>0.4</v>
      </c>
    </row>
    <row r="44" spans="1:18" ht="29.25" x14ac:dyDescent="0.25">
      <c r="A44" s="448" t="s">
        <v>62</v>
      </c>
      <c r="B44" s="444" t="s">
        <v>63</v>
      </c>
      <c r="C44" s="41" t="s">
        <v>45</v>
      </c>
      <c r="D44" s="35">
        <f>SUM(D45:D52)</f>
        <v>29.090000000000003</v>
      </c>
      <c r="E44" s="35">
        <f t="shared" ref="E44:R44" si="11">SUM(E45:E52)</f>
        <v>19.724999999999994</v>
      </c>
      <c r="F44" s="35">
        <f t="shared" si="11"/>
        <v>32.42</v>
      </c>
      <c r="G44" s="35">
        <f t="shared" si="11"/>
        <v>421.07999999999993</v>
      </c>
      <c r="H44" s="35">
        <f t="shared" si="11"/>
        <v>0.124</v>
      </c>
      <c r="I44" s="35">
        <f t="shared" si="11"/>
        <v>0.59700000000000009</v>
      </c>
      <c r="J44" s="35">
        <f t="shared" si="11"/>
        <v>1.8879999999999999</v>
      </c>
      <c r="K44" s="35">
        <f t="shared" si="11"/>
        <v>0.13500000000000001</v>
      </c>
      <c r="L44" s="35">
        <f t="shared" si="11"/>
        <v>0.6160000000000001</v>
      </c>
      <c r="M44" s="35">
        <f t="shared" si="11"/>
        <v>368.89400000000006</v>
      </c>
      <c r="N44" s="35">
        <f t="shared" si="11"/>
        <v>2.0000000000000004E-2</v>
      </c>
      <c r="O44" s="35">
        <f t="shared" si="11"/>
        <v>47.800000000000011</v>
      </c>
      <c r="P44" s="35">
        <f t="shared" si="11"/>
        <v>5.4000000000000006E-2</v>
      </c>
      <c r="Q44" s="35">
        <f t="shared" si="11"/>
        <v>406.64</v>
      </c>
      <c r="R44" s="35">
        <f t="shared" si="11"/>
        <v>4.6829999999999998</v>
      </c>
    </row>
    <row r="45" spans="1:18" ht="15" x14ac:dyDescent="0.25">
      <c r="A45" s="203"/>
      <c r="B45" s="464" t="s">
        <v>64</v>
      </c>
      <c r="C45" s="43" t="s">
        <v>132</v>
      </c>
      <c r="D45" s="47">
        <v>0.17</v>
      </c>
      <c r="E45" s="47">
        <v>0.04</v>
      </c>
      <c r="F45" s="47">
        <v>3.96</v>
      </c>
      <c r="G45" s="47">
        <v>15.85</v>
      </c>
      <c r="H45" s="47">
        <v>6.0000000000000001E-3</v>
      </c>
      <c r="I45" s="47">
        <v>7.0000000000000001E-3</v>
      </c>
      <c r="J45" s="47">
        <v>0.13800000000000001</v>
      </c>
      <c r="K45" s="47">
        <v>0</v>
      </c>
      <c r="L45" s="47">
        <v>0.03</v>
      </c>
      <c r="M45" s="47">
        <v>3</v>
      </c>
      <c r="N45" s="204">
        <v>0</v>
      </c>
      <c r="O45" s="204">
        <v>2.52</v>
      </c>
      <c r="P45" s="204">
        <v>0</v>
      </c>
      <c r="Q45" s="204">
        <v>7.74</v>
      </c>
      <c r="R45" s="205">
        <v>0.13800000000000001</v>
      </c>
    </row>
    <row r="46" spans="1:18" ht="15" x14ac:dyDescent="0.25">
      <c r="A46" s="203"/>
      <c r="B46" s="464" t="s">
        <v>65</v>
      </c>
      <c r="C46" s="43" t="s">
        <v>94</v>
      </c>
      <c r="D46" s="47">
        <v>1.44</v>
      </c>
      <c r="E46" s="47">
        <v>0.14000000000000001</v>
      </c>
      <c r="F46" s="47">
        <v>9.8800000000000008</v>
      </c>
      <c r="G46" s="47">
        <v>46.62</v>
      </c>
      <c r="H46" s="47">
        <v>1.9E-2</v>
      </c>
      <c r="I46" s="47">
        <v>6.0000000000000001E-3</v>
      </c>
      <c r="J46" s="47">
        <v>0</v>
      </c>
      <c r="K46" s="47">
        <v>0</v>
      </c>
      <c r="L46" s="47">
        <v>0.21</v>
      </c>
      <c r="M46" s="47">
        <v>2.8</v>
      </c>
      <c r="N46" s="204">
        <v>0</v>
      </c>
      <c r="O46" s="204">
        <v>2.52</v>
      </c>
      <c r="P46" s="204">
        <v>0</v>
      </c>
      <c r="Q46" s="204">
        <v>11.9</v>
      </c>
      <c r="R46" s="205">
        <v>1.4</v>
      </c>
    </row>
    <row r="47" spans="1:18" ht="15" x14ac:dyDescent="0.25">
      <c r="A47" s="203"/>
      <c r="B47" s="464" t="s">
        <v>66</v>
      </c>
      <c r="C47" s="43" t="s">
        <v>201</v>
      </c>
      <c r="D47" s="47">
        <v>23.05</v>
      </c>
      <c r="E47" s="47">
        <v>12.42</v>
      </c>
      <c r="F47" s="47">
        <v>2.76</v>
      </c>
      <c r="G47" s="47">
        <v>214.31</v>
      </c>
      <c r="H47" s="47">
        <v>5.5E-2</v>
      </c>
      <c r="I47" s="47">
        <v>0.373</v>
      </c>
      <c r="J47" s="47">
        <v>0.69</v>
      </c>
      <c r="K47" s="47">
        <v>7.5999999999999998E-2</v>
      </c>
      <c r="L47" s="47">
        <v>0.27600000000000002</v>
      </c>
      <c r="M47" s="47">
        <v>226.32</v>
      </c>
      <c r="N47" s="204">
        <v>1.2E-2</v>
      </c>
      <c r="O47" s="204">
        <v>31.74</v>
      </c>
      <c r="P47" s="204">
        <v>4.1000000000000002E-2</v>
      </c>
      <c r="Q47" s="204">
        <v>303.60000000000002</v>
      </c>
      <c r="R47" s="205">
        <v>0.55200000000000005</v>
      </c>
    </row>
    <row r="48" spans="1:18" ht="15" x14ac:dyDescent="0.25">
      <c r="A48" s="203"/>
      <c r="B48" s="464" t="s">
        <v>43</v>
      </c>
      <c r="C48" s="43" t="s">
        <v>202</v>
      </c>
      <c r="D48" s="47">
        <v>0.05</v>
      </c>
      <c r="E48" s="47">
        <v>2.46</v>
      </c>
      <c r="F48" s="47">
        <v>7.0000000000000007E-2</v>
      </c>
      <c r="G48" s="47">
        <v>22.64</v>
      </c>
      <c r="H48" s="37">
        <v>0</v>
      </c>
      <c r="I48" s="37">
        <v>5.0000000000000001E-3</v>
      </c>
      <c r="J48" s="37">
        <v>0</v>
      </c>
      <c r="K48" s="37">
        <v>1.7999999999999999E-2</v>
      </c>
      <c r="L48" s="37">
        <v>0.04</v>
      </c>
      <c r="M48" s="37">
        <v>1.1040000000000001</v>
      </c>
      <c r="N48" s="78">
        <v>0</v>
      </c>
      <c r="O48" s="78">
        <v>0.02</v>
      </c>
      <c r="P48" s="78">
        <v>0</v>
      </c>
      <c r="Q48" s="78">
        <v>1.2</v>
      </c>
      <c r="R48" s="79">
        <v>8.9999999999999993E-3</v>
      </c>
    </row>
    <row r="49" spans="1:18" ht="15" x14ac:dyDescent="0.25">
      <c r="A49" s="203"/>
      <c r="B49" s="464" t="s">
        <v>67</v>
      </c>
      <c r="C49" s="43" t="s">
        <v>203</v>
      </c>
      <c r="D49" s="47">
        <v>2.0299999999999998</v>
      </c>
      <c r="E49" s="47">
        <v>2.2400000000000002</v>
      </c>
      <c r="F49" s="47">
        <v>3.29</v>
      </c>
      <c r="G49" s="47">
        <v>42</v>
      </c>
      <c r="H49" s="47">
        <v>2.8000000000000001E-2</v>
      </c>
      <c r="I49" s="47">
        <v>0.105</v>
      </c>
      <c r="J49" s="47">
        <v>0.91</v>
      </c>
      <c r="K49" s="47">
        <v>1.4999999999999999E-2</v>
      </c>
      <c r="L49" s="47">
        <v>0</v>
      </c>
      <c r="M49" s="47">
        <v>84</v>
      </c>
      <c r="N49" s="204">
        <v>6.0000000000000001E-3</v>
      </c>
      <c r="O49" s="204">
        <v>9.8000000000000007</v>
      </c>
      <c r="P49" s="204">
        <v>0.01</v>
      </c>
      <c r="Q49" s="204">
        <v>63</v>
      </c>
      <c r="R49" s="205">
        <v>4.2000000000000003E-2</v>
      </c>
    </row>
    <row r="50" spans="1:18" ht="15" x14ac:dyDescent="0.25">
      <c r="A50" s="203"/>
      <c r="B50" s="464" t="s">
        <v>69</v>
      </c>
      <c r="C50" s="43" t="s">
        <v>202</v>
      </c>
      <c r="D50" s="47">
        <v>0</v>
      </c>
      <c r="E50" s="47">
        <v>0</v>
      </c>
      <c r="F50" s="47">
        <v>3.99</v>
      </c>
      <c r="G50" s="47">
        <v>15.96</v>
      </c>
      <c r="H50" s="47">
        <v>0</v>
      </c>
      <c r="I50" s="47">
        <v>0</v>
      </c>
      <c r="J50" s="47">
        <v>0</v>
      </c>
      <c r="K50" s="47">
        <v>0</v>
      </c>
      <c r="L50" s="47">
        <v>0</v>
      </c>
      <c r="M50" s="47">
        <v>0.12</v>
      </c>
      <c r="N50" s="204">
        <v>0</v>
      </c>
      <c r="O50" s="204">
        <v>0</v>
      </c>
      <c r="P50" s="204">
        <v>0</v>
      </c>
      <c r="Q50" s="204">
        <v>0</v>
      </c>
      <c r="R50" s="205">
        <v>1.2E-2</v>
      </c>
    </row>
    <row r="51" spans="1:18" ht="15" x14ac:dyDescent="0.25">
      <c r="A51" s="203"/>
      <c r="B51" s="464" t="s">
        <v>70</v>
      </c>
      <c r="C51" s="43" t="s">
        <v>137</v>
      </c>
      <c r="D51" s="47">
        <v>1.27</v>
      </c>
      <c r="E51" s="47">
        <v>1.1499999999999999</v>
      </c>
      <c r="F51" s="47">
        <v>7.0000000000000007E-2</v>
      </c>
      <c r="G51" s="47">
        <v>15.7</v>
      </c>
      <c r="H51" s="47">
        <v>7.0000000000000001E-3</v>
      </c>
      <c r="I51" s="47">
        <v>4.3999999999999997E-2</v>
      </c>
      <c r="J51" s="47">
        <v>0</v>
      </c>
      <c r="K51" s="47">
        <v>2.5999999999999999E-2</v>
      </c>
      <c r="L51" s="47">
        <v>0.06</v>
      </c>
      <c r="M51" s="47">
        <v>5.5</v>
      </c>
      <c r="N51" s="204">
        <v>2E-3</v>
      </c>
      <c r="O51" s="204">
        <v>1.2</v>
      </c>
      <c r="P51" s="204">
        <v>3.0000000000000001E-3</v>
      </c>
      <c r="Q51" s="204">
        <v>19.2</v>
      </c>
      <c r="R51" s="205">
        <v>2.5</v>
      </c>
    </row>
    <row r="52" spans="1:18" ht="15" x14ac:dyDescent="0.25">
      <c r="A52" s="42"/>
      <c r="B52" s="464" t="s">
        <v>71</v>
      </c>
      <c r="C52" s="47" t="s">
        <v>72</v>
      </c>
      <c r="D52" s="44">
        <v>1.08</v>
      </c>
      <c r="E52" s="44">
        <v>1.2749999999999999</v>
      </c>
      <c r="F52" s="44">
        <v>8.4</v>
      </c>
      <c r="G52" s="44">
        <v>48</v>
      </c>
      <c r="H52" s="44">
        <v>8.9999999999999993E-3</v>
      </c>
      <c r="I52" s="44">
        <v>5.7000000000000002E-2</v>
      </c>
      <c r="J52" s="44">
        <v>0.15</v>
      </c>
      <c r="K52" s="44">
        <v>0</v>
      </c>
      <c r="L52" s="44">
        <v>0</v>
      </c>
      <c r="M52" s="44">
        <v>46.05</v>
      </c>
      <c r="N52" s="45">
        <v>0</v>
      </c>
      <c r="O52" s="45">
        <v>0</v>
      </c>
      <c r="P52" s="45">
        <v>0</v>
      </c>
      <c r="Q52" s="45">
        <v>0</v>
      </c>
      <c r="R52" s="46">
        <v>0.03</v>
      </c>
    </row>
    <row r="53" spans="1:18" ht="28.5" x14ac:dyDescent="0.25">
      <c r="A53" s="48">
        <v>395</v>
      </c>
      <c r="B53" s="465" t="s">
        <v>73</v>
      </c>
      <c r="C53" s="16" t="s">
        <v>45</v>
      </c>
      <c r="D53" s="49">
        <f>SUM(D54:D57)</f>
        <v>3.59</v>
      </c>
      <c r="E53" s="49">
        <f t="shared" ref="E53:R53" si="12">SUM(E54:E57)</f>
        <v>3.43</v>
      </c>
      <c r="F53" s="49">
        <f t="shared" si="12"/>
        <v>16.830000000000002</v>
      </c>
      <c r="G53" s="49">
        <f t="shared" si="12"/>
        <v>111.79</v>
      </c>
      <c r="H53" s="49">
        <f t="shared" si="12"/>
        <v>0.02</v>
      </c>
      <c r="I53" s="49">
        <f t="shared" si="12"/>
        <v>7.4999999999999997E-2</v>
      </c>
      <c r="J53" s="49">
        <f t="shared" si="12"/>
        <v>0.6</v>
      </c>
      <c r="K53" s="49">
        <f>SUM(K54:K57)</f>
        <v>2.1999999999999999E-2</v>
      </c>
      <c r="L53" s="49">
        <f>SUM(L54:L57)</f>
        <v>0</v>
      </c>
      <c r="M53" s="49">
        <f t="shared" si="12"/>
        <v>60.6</v>
      </c>
      <c r="N53" s="49">
        <f>SUM(N54:N57)</f>
        <v>8.9999999999999993E-3</v>
      </c>
      <c r="O53" s="49">
        <f>SUM(O54:O57)</f>
        <v>14</v>
      </c>
      <c r="P53" s="49">
        <f>SUM(P54:P57)</f>
        <v>0</v>
      </c>
      <c r="Q53" s="49">
        <f>SUM(Q54:Q57)</f>
        <v>30</v>
      </c>
      <c r="R53" s="50">
        <f t="shared" si="12"/>
        <v>0.09</v>
      </c>
    </row>
    <row r="54" spans="1:18" x14ac:dyDescent="0.25">
      <c r="A54" s="48"/>
      <c r="B54" s="5" t="s">
        <v>32</v>
      </c>
      <c r="C54" s="6" t="s">
        <v>74</v>
      </c>
      <c r="D54" s="9">
        <v>0</v>
      </c>
      <c r="E54" s="9">
        <v>0</v>
      </c>
      <c r="F54" s="9">
        <v>0</v>
      </c>
      <c r="G54" s="9">
        <v>0</v>
      </c>
      <c r="H54" s="51">
        <v>0</v>
      </c>
      <c r="I54" s="51">
        <v>0</v>
      </c>
      <c r="J54" s="9">
        <v>0</v>
      </c>
      <c r="K54" s="9">
        <v>0</v>
      </c>
      <c r="L54" s="9">
        <v>0</v>
      </c>
      <c r="M54" s="51">
        <v>0</v>
      </c>
      <c r="N54" s="52">
        <v>0</v>
      </c>
      <c r="O54" s="52">
        <v>0</v>
      </c>
      <c r="P54" s="52">
        <v>0</v>
      </c>
      <c r="Q54" s="52">
        <v>0</v>
      </c>
      <c r="R54" s="53">
        <v>0</v>
      </c>
    </row>
    <row r="55" spans="1:18" ht="30" x14ac:dyDescent="0.25">
      <c r="A55" s="48"/>
      <c r="B55" s="5" t="s">
        <v>75</v>
      </c>
      <c r="C55" s="6" t="s">
        <v>76</v>
      </c>
      <c r="D55" s="9">
        <v>3.5</v>
      </c>
      <c r="E55" s="9">
        <v>3</v>
      </c>
      <c r="F55" s="9">
        <v>4.7</v>
      </c>
      <c r="G55" s="9">
        <v>63</v>
      </c>
      <c r="H55" s="51">
        <v>0</v>
      </c>
      <c r="I55" s="51">
        <v>0</v>
      </c>
      <c r="J55" s="9">
        <v>0.6</v>
      </c>
      <c r="K55" s="9">
        <v>2.1999999999999999E-2</v>
      </c>
      <c r="L55" s="9">
        <v>0</v>
      </c>
      <c r="M55" s="51">
        <v>0</v>
      </c>
      <c r="N55" s="52">
        <v>8.9999999999999993E-3</v>
      </c>
      <c r="O55" s="52">
        <v>14</v>
      </c>
      <c r="P55" s="52">
        <v>0</v>
      </c>
      <c r="Q55" s="52">
        <v>30</v>
      </c>
      <c r="R55" s="53">
        <v>0</v>
      </c>
    </row>
    <row r="56" spans="1:18" x14ac:dyDescent="0.25">
      <c r="A56" s="48"/>
      <c r="B56" s="5" t="s">
        <v>47</v>
      </c>
      <c r="C56" s="6" t="s">
        <v>77</v>
      </c>
      <c r="D56" s="9">
        <v>0</v>
      </c>
      <c r="E56" s="9">
        <v>0</v>
      </c>
      <c r="F56" s="9">
        <v>11.1</v>
      </c>
      <c r="G56" s="9">
        <v>42.14</v>
      </c>
      <c r="H56" s="51">
        <v>0</v>
      </c>
      <c r="I56" s="51">
        <v>0</v>
      </c>
      <c r="J56" s="9">
        <v>0</v>
      </c>
      <c r="K56" s="9">
        <v>0</v>
      </c>
      <c r="L56" s="9">
        <v>0</v>
      </c>
      <c r="M56" s="51">
        <v>0.6</v>
      </c>
      <c r="N56" s="52">
        <v>0</v>
      </c>
      <c r="O56" s="52">
        <v>0</v>
      </c>
      <c r="P56" s="52">
        <v>0</v>
      </c>
      <c r="Q56" s="52">
        <v>0</v>
      </c>
      <c r="R56" s="53">
        <v>0.06</v>
      </c>
    </row>
    <row r="57" spans="1:18" x14ac:dyDescent="0.25">
      <c r="A57" s="48"/>
      <c r="B57" s="5" t="s">
        <v>78</v>
      </c>
      <c r="C57" s="6" t="s">
        <v>79</v>
      </c>
      <c r="D57" s="9">
        <v>0.09</v>
      </c>
      <c r="E57" s="9">
        <v>0.43</v>
      </c>
      <c r="F57" s="9">
        <v>1.03</v>
      </c>
      <c r="G57" s="9">
        <v>6.65</v>
      </c>
      <c r="H57" s="51">
        <v>0.02</v>
      </c>
      <c r="I57" s="51">
        <v>7.4999999999999997E-2</v>
      </c>
      <c r="J57" s="9">
        <v>0</v>
      </c>
      <c r="K57" s="9">
        <v>0</v>
      </c>
      <c r="L57" s="9">
        <v>0</v>
      </c>
      <c r="M57" s="51">
        <v>60</v>
      </c>
      <c r="N57" s="52">
        <v>0</v>
      </c>
      <c r="O57" s="52">
        <v>0</v>
      </c>
      <c r="P57" s="52">
        <v>0</v>
      </c>
      <c r="Q57" s="52">
        <v>0</v>
      </c>
      <c r="R57" s="53">
        <v>0.03</v>
      </c>
    </row>
    <row r="58" spans="1:18" ht="15" x14ac:dyDescent="0.25">
      <c r="A58" s="33" t="s">
        <v>145</v>
      </c>
      <c r="B58" s="465" t="s">
        <v>49</v>
      </c>
      <c r="C58" s="34">
        <v>30</v>
      </c>
      <c r="D58" s="35">
        <f t="shared" ref="D58:R58" si="13">SUM(D59)</f>
        <v>2.37</v>
      </c>
      <c r="E58" s="35">
        <f t="shared" si="13"/>
        <v>0.27</v>
      </c>
      <c r="F58" s="35">
        <f t="shared" si="13"/>
        <v>11.4</v>
      </c>
      <c r="G58" s="35">
        <f t="shared" si="13"/>
        <v>59.7</v>
      </c>
      <c r="H58" s="35">
        <f t="shared" si="13"/>
        <v>4.8000000000000001E-2</v>
      </c>
      <c r="I58" s="35">
        <f t="shared" si="13"/>
        <v>1.7999999999999999E-2</v>
      </c>
      <c r="J58" s="35">
        <f t="shared" si="13"/>
        <v>0</v>
      </c>
      <c r="K58" s="35">
        <f>SUM(K59)</f>
        <v>0</v>
      </c>
      <c r="L58" s="35">
        <f>SUM(L59)</f>
        <v>0.39</v>
      </c>
      <c r="M58" s="35">
        <f t="shared" si="13"/>
        <v>6.9</v>
      </c>
      <c r="N58" s="35">
        <f t="shared" si="13"/>
        <v>1E-3</v>
      </c>
      <c r="O58" s="35">
        <f t="shared" si="13"/>
        <v>9.9</v>
      </c>
      <c r="P58" s="35">
        <f t="shared" si="13"/>
        <v>2E-3</v>
      </c>
      <c r="Q58" s="35">
        <f t="shared" si="13"/>
        <v>26.1</v>
      </c>
      <c r="R58" s="36">
        <f t="shared" si="13"/>
        <v>0.6</v>
      </c>
    </row>
    <row r="59" spans="1:18" ht="30" x14ac:dyDescent="0.25">
      <c r="A59" s="76"/>
      <c r="B59" s="5" t="s">
        <v>50</v>
      </c>
      <c r="C59" s="77" t="s">
        <v>51</v>
      </c>
      <c r="D59" s="54">
        <v>2.37</v>
      </c>
      <c r="E59" s="54">
        <v>0.27</v>
      </c>
      <c r="F59" s="54">
        <v>11.4</v>
      </c>
      <c r="G59" s="54">
        <v>59.7</v>
      </c>
      <c r="H59" s="54">
        <v>4.8000000000000001E-2</v>
      </c>
      <c r="I59" s="54">
        <v>1.7999999999999999E-2</v>
      </c>
      <c r="J59" s="54">
        <v>0</v>
      </c>
      <c r="K59" s="54">
        <v>0</v>
      </c>
      <c r="L59" s="54">
        <v>0.39</v>
      </c>
      <c r="M59" s="54">
        <v>6.9</v>
      </c>
      <c r="N59" s="55">
        <v>1E-3</v>
      </c>
      <c r="O59" s="55">
        <v>9.9</v>
      </c>
      <c r="P59" s="55">
        <v>2E-3</v>
      </c>
      <c r="Q59" s="55">
        <v>26.1</v>
      </c>
      <c r="R59" s="56">
        <v>0.6</v>
      </c>
    </row>
    <row r="60" spans="1:18" ht="15" x14ac:dyDescent="0.25">
      <c r="A60" s="57">
        <v>140</v>
      </c>
      <c r="B60" s="465" t="s">
        <v>80</v>
      </c>
      <c r="C60" s="16">
        <v>100</v>
      </c>
      <c r="D60" s="22">
        <f>SUM(D61)</f>
        <v>0.2</v>
      </c>
      <c r="E60" s="22">
        <f t="shared" ref="E60:R60" si="14">SUM(E61)</f>
        <v>0.9</v>
      </c>
      <c r="F60" s="22">
        <f t="shared" si="14"/>
        <v>8.1</v>
      </c>
      <c r="G60" s="22">
        <f t="shared" si="14"/>
        <v>40</v>
      </c>
      <c r="H60" s="22">
        <f t="shared" si="14"/>
        <v>0.04</v>
      </c>
      <c r="I60" s="22">
        <f t="shared" si="14"/>
        <v>0.03</v>
      </c>
      <c r="J60" s="22">
        <f t="shared" si="14"/>
        <v>60</v>
      </c>
      <c r="K60" s="58">
        <f>SUM(K61)</f>
        <v>8.0000000000000002E-3</v>
      </c>
      <c r="L60" s="58">
        <f>SUM(L61)</f>
        <v>0.2</v>
      </c>
      <c r="M60" s="22">
        <f t="shared" si="14"/>
        <v>34</v>
      </c>
      <c r="N60" s="22">
        <f t="shared" si="14"/>
        <v>2E-3</v>
      </c>
      <c r="O60" s="22">
        <f t="shared" si="14"/>
        <v>13</v>
      </c>
      <c r="P60" s="22">
        <f t="shared" si="14"/>
        <v>0</v>
      </c>
      <c r="Q60" s="22">
        <f t="shared" si="14"/>
        <v>23</v>
      </c>
      <c r="R60" s="23">
        <f t="shared" si="14"/>
        <v>0.3</v>
      </c>
    </row>
    <row r="61" spans="1:18" ht="16.5" thickBot="1" x14ac:dyDescent="0.3">
      <c r="A61" s="59"/>
      <c r="B61" s="24" t="s">
        <v>81</v>
      </c>
      <c r="C61" s="60" t="s">
        <v>82</v>
      </c>
      <c r="D61" s="24">
        <v>0.2</v>
      </c>
      <c r="E61" s="24">
        <v>0.9</v>
      </c>
      <c r="F61" s="24">
        <v>8.1</v>
      </c>
      <c r="G61" s="24">
        <v>40</v>
      </c>
      <c r="H61" s="61">
        <v>0.04</v>
      </c>
      <c r="I61" s="61">
        <v>0.03</v>
      </c>
      <c r="J61" s="61">
        <v>60</v>
      </c>
      <c r="K61" s="61">
        <v>8.0000000000000002E-3</v>
      </c>
      <c r="L61" s="61">
        <v>0.2</v>
      </c>
      <c r="M61" s="61">
        <v>34</v>
      </c>
      <c r="N61" s="62">
        <v>2E-3</v>
      </c>
      <c r="O61" s="62">
        <v>13</v>
      </c>
      <c r="P61" s="62">
        <v>0</v>
      </c>
      <c r="Q61" s="62">
        <v>23</v>
      </c>
      <c r="R61" s="63">
        <v>0.3</v>
      </c>
    </row>
    <row r="62" spans="1:18" thickBot="1" x14ac:dyDescent="0.3">
      <c r="A62" s="554" t="s">
        <v>52</v>
      </c>
      <c r="B62" s="555"/>
      <c r="C62" s="556"/>
      <c r="D62" s="64">
        <f>SUM(D40,D44,D53,D58,D60,)</f>
        <v>40.214000000000006</v>
      </c>
      <c r="E62" s="64">
        <f t="shared" ref="E62:R62" si="15">SUM(E40,E44,E53,E58,E60,)</f>
        <v>33.694999999999993</v>
      </c>
      <c r="F62" s="64">
        <f t="shared" si="15"/>
        <v>78.498000000000005</v>
      </c>
      <c r="G62" s="64">
        <f t="shared" si="15"/>
        <v>776.8599999999999</v>
      </c>
      <c r="H62" s="64">
        <f t="shared" si="15"/>
        <v>0.27099999999999996</v>
      </c>
      <c r="I62" s="64">
        <f t="shared" si="15"/>
        <v>0.78300000000000014</v>
      </c>
      <c r="J62" s="64">
        <f t="shared" si="15"/>
        <v>62.588000000000001</v>
      </c>
      <c r="K62" s="64">
        <f t="shared" si="15"/>
        <v>0.23400000000000001</v>
      </c>
      <c r="L62" s="64">
        <f t="shared" si="15"/>
        <v>1.6000000000000003</v>
      </c>
      <c r="M62" s="64">
        <f t="shared" si="15"/>
        <v>602.99400000000003</v>
      </c>
      <c r="N62" s="64">
        <f t="shared" si="15"/>
        <v>3.3000000000000008E-2</v>
      </c>
      <c r="O62" s="64">
        <f t="shared" si="15"/>
        <v>95.954000000000008</v>
      </c>
      <c r="P62" s="64">
        <f t="shared" si="15"/>
        <v>5.9000000000000011E-2</v>
      </c>
      <c r="Q62" s="64">
        <f t="shared" si="15"/>
        <v>571.17999999999995</v>
      </c>
      <c r="R62" s="64">
        <f t="shared" si="15"/>
        <v>6.230999999999999</v>
      </c>
    </row>
    <row r="63" spans="1:18" x14ac:dyDescent="0.25">
      <c r="A63" s="169"/>
      <c r="B63" s="170"/>
      <c r="C63" s="171"/>
      <c r="D63" s="172"/>
      <c r="E63" s="172"/>
      <c r="F63" s="206"/>
      <c r="G63" s="172"/>
      <c r="H63" s="172"/>
      <c r="I63" s="172"/>
      <c r="J63" s="172"/>
      <c r="K63" s="172"/>
      <c r="L63" s="172"/>
      <c r="M63" s="172"/>
      <c r="N63" s="172"/>
      <c r="O63" s="172"/>
      <c r="P63" s="172"/>
      <c r="Q63" s="172"/>
      <c r="R63" s="206"/>
    </row>
    <row r="64" spans="1:18" ht="112.5" customHeight="1" x14ac:dyDescent="0.25">
      <c r="A64" s="169"/>
      <c r="B64" s="170"/>
      <c r="C64" s="171"/>
      <c r="D64" s="172"/>
      <c r="E64" s="172"/>
      <c r="F64" s="206"/>
      <c r="G64" s="172"/>
      <c r="H64" s="172"/>
      <c r="I64" s="172"/>
      <c r="J64" s="172"/>
      <c r="K64" s="172"/>
      <c r="L64" s="172"/>
      <c r="M64" s="172"/>
      <c r="N64" s="172"/>
      <c r="O64" s="172"/>
      <c r="P64" s="172"/>
      <c r="Q64" s="172"/>
      <c r="R64" s="206"/>
    </row>
    <row r="65" spans="1:18" hidden="1" x14ac:dyDescent="0.25">
      <c r="A65" s="169"/>
      <c r="B65" s="170"/>
      <c r="C65" s="171"/>
      <c r="D65" s="172"/>
      <c r="E65" s="172"/>
      <c r="F65" s="172"/>
      <c r="G65" s="172"/>
      <c r="H65" s="172"/>
      <c r="I65" s="172"/>
      <c r="J65" s="172"/>
      <c r="K65" s="172"/>
      <c r="L65" s="172"/>
      <c r="M65" s="172"/>
      <c r="N65" s="172"/>
      <c r="O65" s="172"/>
      <c r="P65" s="172"/>
      <c r="Q65" s="172"/>
      <c r="R65" s="172"/>
    </row>
    <row r="66" spans="1:18" ht="16.5" thickBot="1" x14ac:dyDescent="0.3">
      <c r="A66" s="593" t="s">
        <v>53</v>
      </c>
      <c r="B66" s="593"/>
      <c r="C66" s="593"/>
      <c r="D66" s="593"/>
      <c r="E66" s="593"/>
      <c r="F66" s="593"/>
      <c r="G66" s="593"/>
      <c r="H66" s="593"/>
      <c r="I66" s="593"/>
      <c r="J66" s="593"/>
      <c r="K66" s="593"/>
      <c r="L66" s="593"/>
      <c r="M66" s="593"/>
      <c r="N66" s="593"/>
      <c r="O66" s="593"/>
      <c r="P66" s="593"/>
      <c r="Q66" s="593"/>
      <c r="R66" s="593"/>
    </row>
    <row r="67" spans="1:18" x14ac:dyDescent="0.25">
      <c r="A67" s="586" t="s">
        <v>1</v>
      </c>
      <c r="B67" s="588" t="s">
        <v>2</v>
      </c>
      <c r="C67" s="594" t="s">
        <v>3</v>
      </c>
      <c r="D67" s="491" t="s">
        <v>4</v>
      </c>
      <c r="E67" s="492"/>
      <c r="F67" s="493"/>
      <c r="G67" s="590" t="s">
        <v>5</v>
      </c>
      <c r="H67" s="491" t="s">
        <v>6</v>
      </c>
      <c r="I67" s="492"/>
      <c r="J67" s="492"/>
      <c r="K67" s="492"/>
      <c r="L67" s="493"/>
      <c r="M67" s="489" t="s">
        <v>7</v>
      </c>
      <c r="N67" s="491"/>
      <c r="O67" s="491"/>
      <c r="P67" s="491"/>
      <c r="Q67" s="491"/>
      <c r="R67" s="592"/>
    </row>
    <row r="68" spans="1:18" ht="32.25" thickBot="1" x14ac:dyDescent="0.3">
      <c r="A68" s="587"/>
      <c r="B68" s="589"/>
      <c r="C68" s="595"/>
      <c r="D68" s="173" t="s">
        <v>8</v>
      </c>
      <c r="E68" s="173" t="s">
        <v>9</v>
      </c>
      <c r="F68" s="173" t="s">
        <v>10</v>
      </c>
      <c r="G68" s="591"/>
      <c r="H68" s="173" t="s">
        <v>11</v>
      </c>
      <c r="I68" s="173" t="s">
        <v>12</v>
      </c>
      <c r="J68" s="173" t="s">
        <v>13</v>
      </c>
      <c r="K68" s="173" t="s">
        <v>85</v>
      </c>
      <c r="L68" s="173" t="s">
        <v>15</v>
      </c>
      <c r="M68" s="194" t="s">
        <v>16</v>
      </c>
      <c r="N68" s="195" t="s">
        <v>17</v>
      </c>
      <c r="O68" s="195" t="s">
        <v>18</v>
      </c>
      <c r="P68" s="195" t="s">
        <v>19</v>
      </c>
      <c r="Q68" s="195" t="s">
        <v>20</v>
      </c>
      <c r="R68" s="196" t="s">
        <v>21</v>
      </c>
    </row>
    <row r="69" spans="1:18" ht="28.5" x14ac:dyDescent="0.25">
      <c r="A69" s="325">
        <v>22</v>
      </c>
      <c r="B69" s="468" t="s">
        <v>389</v>
      </c>
      <c r="C69" s="326" t="s">
        <v>30</v>
      </c>
      <c r="D69" s="327">
        <f t="shared" ref="D69:R69" si="16">SUM(D70:D74)</f>
        <v>1.36</v>
      </c>
      <c r="E69" s="327">
        <f t="shared" si="16"/>
        <v>5.21</v>
      </c>
      <c r="F69" s="327">
        <f t="shared" si="16"/>
        <v>8.57</v>
      </c>
      <c r="G69" s="327">
        <f t="shared" si="16"/>
        <v>87.65</v>
      </c>
      <c r="H69" s="327">
        <f t="shared" si="16"/>
        <v>1.8000000000000002E-2</v>
      </c>
      <c r="I69" s="327">
        <f t="shared" si="16"/>
        <v>1.7000000000000001E-2</v>
      </c>
      <c r="J69" s="327">
        <f t="shared" si="16"/>
        <v>12</v>
      </c>
      <c r="K69" s="327">
        <f t="shared" si="16"/>
        <v>0.40100000000000002</v>
      </c>
      <c r="L69" s="327">
        <f t="shared" si="16"/>
        <v>0.56500000000000006</v>
      </c>
      <c r="M69" s="327">
        <f t="shared" si="16"/>
        <v>28.297000000000001</v>
      </c>
      <c r="N69" s="327">
        <f t="shared" si="16"/>
        <v>0</v>
      </c>
      <c r="O69" s="327">
        <f t="shared" si="16"/>
        <v>19.7</v>
      </c>
      <c r="P69" s="327">
        <f t="shared" si="16"/>
        <v>0</v>
      </c>
      <c r="Q69" s="327">
        <f t="shared" si="16"/>
        <v>36.299999999999997</v>
      </c>
      <c r="R69" s="327">
        <f t="shared" si="16"/>
        <v>2.9799999999999995</v>
      </c>
    </row>
    <row r="70" spans="1:18" ht="15" x14ac:dyDescent="0.25">
      <c r="A70" s="328"/>
      <c r="B70" s="469" t="s">
        <v>23</v>
      </c>
      <c r="C70" s="329" t="s">
        <v>393</v>
      </c>
      <c r="D70" s="319">
        <v>0.8</v>
      </c>
      <c r="E70" s="319">
        <v>0.16</v>
      </c>
      <c r="F70" s="319">
        <v>6.52</v>
      </c>
      <c r="G70" s="319">
        <v>30.8</v>
      </c>
      <c r="H70" s="316">
        <v>1.4E-2</v>
      </c>
      <c r="I70" s="316">
        <v>1.4999999999999999E-2</v>
      </c>
      <c r="J70" s="319">
        <v>8</v>
      </c>
      <c r="K70" s="319">
        <v>0</v>
      </c>
      <c r="L70" s="319">
        <v>4.0000000000000001E-3</v>
      </c>
      <c r="M70" s="316">
        <v>19.350000000000001</v>
      </c>
      <c r="N70" s="317">
        <v>0</v>
      </c>
      <c r="O70" s="317">
        <v>8</v>
      </c>
      <c r="P70" s="317">
        <v>0</v>
      </c>
      <c r="Q70" s="317">
        <v>16</v>
      </c>
      <c r="R70" s="318">
        <v>2.61</v>
      </c>
    </row>
    <row r="71" spans="1:18" ht="15" x14ac:dyDescent="0.25">
      <c r="A71" s="328"/>
      <c r="B71" s="469" t="s">
        <v>24</v>
      </c>
      <c r="C71" s="329" t="s">
        <v>394</v>
      </c>
      <c r="D71" s="319">
        <v>0.06</v>
      </c>
      <c r="E71" s="319">
        <v>0</v>
      </c>
      <c r="F71" s="319">
        <v>0.16</v>
      </c>
      <c r="G71" s="319">
        <v>1</v>
      </c>
      <c r="H71" s="316">
        <v>4.0000000000000001E-3</v>
      </c>
      <c r="I71" s="316">
        <v>2E-3</v>
      </c>
      <c r="J71" s="319">
        <v>1.5</v>
      </c>
      <c r="K71" s="319">
        <v>0</v>
      </c>
      <c r="L71" s="319">
        <v>1E-3</v>
      </c>
      <c r="M71" s="316">
        <v>2.6970000000000001</v>
      </c>
      <c r="N71" s="317">
        <v>0</v>
      </c>
      <c r="O71" s="317">
        <v>0.7</v>
      </c>
      <c r="P71" s="317">
        <v>0</v>
      </c>
      <c r="Q71" s="317">
        <v>2.9</v>
      </c>
      <c r="R71" s="318">
        <v>7.0000000000000007E-2</v>
      </c>
    </row>
    <row r="72" spans="1:18" ht="15" x14ac:dyDescent="0.25">
      <c r="A72" s="328"/>
      <c r="B72" s="469" t="s">
        <v>25</v>
      </c>
      <c r="C72" s="329" t="s">
        <v>395</v>
      </c>
      <c r="D72" s="319">
        <v>0.24</v>
      </c>
      <c r="E72" s="319">
        <v>0.03</v>
      </c>
      <c r="F72" s="319">
        <v>0.51</v>
      </c>
      <c r="G72" s="319">
        <v>3.9</v>
      </c>
      <c r="H72" s="316">
        <v>0</v>
      </c>
      <c r="I72" s="316">
        <v>0</v>
      </c>
      <c r="J72" s="319">
        <v>1.5</v>
      </c>
      <c r="K72" s="319">
        <v>1E-3</v>
      </c>
      <c r="L72" s="319">
        <v>0.02</v>
      </c>
      <c r="M72" s="316">
        <v>6.25</v>
      </c>
      <c r="N72" s="317">
        <v>0</v>
      </c>
      <c r="O72" s="317">
        <v>4.2</v>
      </c>
      <c r="P72" s="317">
        <v>0</v>
      </c>
      <c r="Q72" s="317">
        <v>7.2</v>
      </c>
      <c r="R72" s="318">
        <v>0.3</v>
      </c>
    </row>
    <row r="73" spans="1:18" ht="15" x14ac:dyDescent="0.25">
      <c r="A73" s="328"/>
      <c r="B73" s="469" t="s">
        <v>27</v>
      </c>
      <c r="C73" s="329" t="s">
        <v>113</v>
      </c>
      <c r="D73" s="319">
        <v>0</v>
      </c>
      <c r="E73" s="319">
        <v>5</v>
      </c>
      <c r="F73" s="319">
        <v>0</v>
      </c>
      <c r="G73" s="319">
        <v>44.95</v>
      </c>
      <c r="H73" s="319">
        <v>0</v>
      </c>
      <c r="I73" s="319">
        <v>0</v>
      </c>
      <c r="J73" s="319">
        <v>0</v>
      </c>
      <c r="K73" s="319">
        <v>0</v>
      </c>
      <c r="L73" s="319">
        <v>0.46</v>
      </c>
      <c r="M73" s="319">
        <v>0</v>
      </c>
      <c r="N73" s="319">
        <v>0</v>
      </c>
      <c r="O73" s="319">
        <v>0</v>
      </c>
      <c r="P73" s="319">
        <v>0</v>
      </c>
      <c r="Q73" s="319">
        <v>0</v>
      </c>
      <c r="R73" s="319">
        <v>0</v>
      </c>
    </row>
    <row r="74" spans="1:18" ht="15" x14ac:dyDescent="0.25">
      <c r="A74" s="328"/>
      <c r="B74" s="469" t="s">
        <v>29</v>
      </c>
      <c r="C74" s="329" t="s">
        <v>396</v>
      </c>
      <c r="D74" s="319">
        <v>0.26</v>
      </c>
      <c r="E74" s="319">
        <v>0.02</v>
      </c>
      <c r="F74" s="319">
        <v>1.38</v>
      </c>
      <c r="G74" s="319">
        <v>7</v>
      </c>
      <c r="H74" s="316">
        <v>0</v>
      </c>
      <c r="I74" s="316">
        <v>0</v>
      </c>
      <c r="J74" s="319">
        <v>1</v>
      </c>
      <c r="K74" s="319">
        <v>0.4</v>
      </c>
      <c r="L74" s="319">
        <v>0.08</v>
      </c>
      <c r="M74" s="316">
        <v>0</v>
      </c>
      <c r="N74" s="317">
        <v>0</v>
      </c>
      <c r="O74" s="317">
        <v>6.8</v>
      </c>
      <c r="P74" s="317">
        <v>0</v>
      </c>
      <c r="Q74" s="317">
        <v>10.199999999999999</v>
      </c>
      <c r="R74" s="318">
        <v>0</v>
      </c>
    </row>
    <row r="75" spans="1:18" x14ac:dyDescent="0.25">
      <c r="A75" s="4">
        <v>257</v>
      </c>
      <c r="B75" s="463" t="s">
        <v>166</v>
      </c>
      <c r="C75" s="20">
        <v>100</v>
      </c>
      <c r="D75" s="122">
        <f t="shared" ref="D75:R75" si="17">SUM(D76:D80)</f>
        <v>15.314</v>
      </c>
      <c r="E75" s="122">
        <f t="shared" si="17"/>
        <v>3.4119999999999999</v>
      </c>
      <c r="F75" s="122">
        <f t="shared" si="17"/>
        <v>7.8980000000000006</v>
      </c>
      <c r="G75" s="222">
        <f t="shared" si="17"/>
        <v>123.357</v>
      </c>
      <c r="H75" s="122">
        <f t="shared" si="17"/>
        <v>0.105</v>
      </c>
      <c r="I75" s="122">
        <f t="shared" si="17"/>
        <v>7.4999999999999997E-2</v>
      </c>
      <c r="J75" s="122">
        <f t="shared" si="17"/>
        <v>0.85699999999999998</v>
      </c>
      <c r="K75" s="222">
        <f t="shared" si="17"/>
        <v>2.6000000000000002E-2</v>
      </c>
      <c r="L75" s="222">
        <f t="shared" si="17"/>
        <v>1.034</v>
      </c>
      <c r="M75" s="222">
        <f t="shared" si="17"/>
        <v>26.507000000000001</v>
      </c>
      <c r="N75" s="222">
        <f t="shared" si="17"/>
        <v>0.11799999999999999</v>
      </c>
      <c r="O75" s="222">
        <f t="shared" si="17"/>
        <v>31.629000000000001</v>
      </c>
      <c r="P75" s="222">
        <f t="shared" si="17"/>
        <v>2.1000000000000001E-2</v>
      </c>
      <c r="Q75" s="222">
        <f t="shared" si="17"/>
        <v>199.01499999999999</v>
      </c>
      <c r="R75" s="123">
        <f t="shared" si="17"/>
        <v>0.90100000000000002</v>
      </c>
    </row>
    <row r="76" spans="1:18" x14ac:dyDescent="0.25">
      <c r="A76" s="4"/>
      <c r="B76" s="67" t="s">
        <v>61</v>
      </c>
      <c r="C76" s="94" t="s">
        <v>213</v>
      </c>
      <c r="D76" s="144">
        <v>1.284</v>
      </c>
      <c r="E76" s="144">
        <v>0.16700000000000001</v>
      </c>
      <c r="F76" s="144">
        <v>7.8490000000000002</v>
      </c>
      <c r="G76" s="144">
        <v>38.186999999999998</v>
      </c>
      <c r="H76" s="144">
        <v>2.5999999999999999E-2</v>
      </c>
      <c r="I76" s="144">
        <v>0.01</v>
      </c>
      <c r="J76" s="144">
        <v>0</v>
      </c>
      <c r="K76" s="144">
        <v>0</v>
      </c>
      <c r="L76" s="144">
        <v>0.21</v>
      </c>
      <c r="M76" s="144">
        <v>3.7370000000000001</v>
      </c>
      <c r="N76" s="145">
        <v>0</v>
      </c>
      <c r="O76" s="145">
        <v>5.36</v>
      </c>
      <c r="P76" s="145">
        <v>1E-3</v>
      </c>
      <c r="Q76" s="145">
        <v>14.14</v>
      </c>
      <c r="R76" s="146">
        <v>0.32500000000000001</v>
      </c>
    </row>
    <row r="77" spans="1:18" x14ac:dyDescent="0.25">
      <c r="A77" s="4"/>
      <c r="B77" s="67" t="s">
        <v>106</v>
      </c>
      <c r="C77" s="68" t="s">
        <v>48</v>
      </c>
      <c r="D77" s="144">
        <v>0</v>
      </c>
      <c r="E77" s="144">
        <v>0</v>
      </c>
      <c r="F77" s="144">
        <v>0</v>
      </c>
      <c r="G77" s="144">
        <v>0</v>
      </c>
      <c r="H77" s="144">
        <v>0</v>
      </c>
      <c r="I77" s="144">
        <v>0</v>
      </c>
      <c r="J77" s="144">
        <v>0</v>
      </c>
      <c r="K77" s="144">
        <v>0</v>
      </c>
      <c r="L77" s="144">
        <v>0</v>
      </c>
      <c r="M77" s="144">
        <v>0</v>
      </c>
      <c r="N77" s="144">
        <v>0</v>
      </c>
      <c r="O77" s="144">
        <v>0</v>
      </c>
      <c r="P77" s="144">
        <v>0</v>
      </c>
      <c r="Q77" s="144">
        <v>0</v>
      </c>
      <c r="R77" s="146">
        <v>0</v>
      </c>
    </row>
    <row r="78" spans="1:18" x14ac:dyDescent="0.25">
      <c r="A78" s="4"/>
      <c r="B78" s="67" t="s">
        <v>97</v>
      </c>
      <c r="C78" s="68" t="s">
        <v>214</v>
      </c>
      <c r="D78" s="144">
        <v>0</v>
      </c>
      <c r="E78" s="144">
        <v>0</v>
      </c>
      <c r="F78" s="144">
        <v>0</v>
      </c>
      <c r="G78" s="144">
        <v>0</v>
      </c>
      <c r="H78" s="144">
        <v>0</v>
      </c>
      <c r="I78" s="144">
        <v>0</v>
      </c>
      <c r="J78" s="144">
        <v>0</v>
      </c>
      <c r="K78" s="144">
        <v>0</v>
      </c>
      <c r="L78" s="144">
        <v>0</v>
      </c>
      <c r="M78" s="144">
        <v>0</v>
      </c>
      <c r="N78" s="144">
        <v>0</v>
      </c>
      <c r="O78" s="144">
        <v>0</v>
      </c>
      <c r="P78" s="144">
        <v>0</v>
      </c>
      <c r="Q78" s="144">
        <v>0</v>
      </c>
      <c r="R78" s="146">
        <v>0</v>
      </c>
    </row>
    <row r="79" spans="1:18" x14ac:dyDescent="0.25">
      <c r="A79" s="4"/>
      <c r="B79" s="67" t="s">
        <v>43</v>
      </c>
      <c r="C79" s="94" t="s">
        <v>34</v>
      </c>
      <c r="D79" s="144">
        <v>0.03</v>
      </c>
      <c r="E79" s="144">
        <v>2.72</v>
      </c>
      <c r="F79" s="144">
        <v>4.9000000000000002E-2</v>
      </c>
      <c r="G79" s="144">
        <v>24.8</v>
      </c>
      <c r="H79" s="144">
        <v>0</v>
      </c>
      <c r="I79" s="144">
        <v>4.0000000000000001E-3</v>
      </c>
      <c r="J79" s="144">
        <v>0</v>
      </c>
      <c r="K79" s="144">
        <v>1.7000000000000001E-2</v>
      </c>
      <c r="L79" s="144">
        <v>3.6999999999999998E-2</v>
      </c>
      <c r="M79" s="144">
        <v>0.9</v>
      </c>
      <c r="N79" s="145">
        <v>0</v>
      </c>
      <c r="O79" s="145">
        <v>1.9E-2</v>
      </c>
      <c r="P79" s="145">
        <v>0</v>
      </c>
      <c r="Q79" s="145">
        <v>1.125</v>
      </c>
      <c r="R79" s="146">
        <v>7.0000000000000001E-3</v>
      </c>
    </row>
    <row r="80" spans="1:18" x14ac:dyDescent="0.25">
      <c r="A80" s="4"/>
      <c r="B80" s="67" t="s">
        <v>90</v>
      </c>
      <c r="C80" s="68" t="s">
        <v>450</v>
      </c>
      <c r="D80" s="144">
        <v>14</v>
      </c>
      <c r="E80" s="144">
        <v>0.52500000000000002</v>
      </c>
      <c r="F80" s="144">
        <v>0</v>
      </c>
      <c r="G80" s="144">
        <v>60.37</v>
      </c>
      <c r="H80" s="144">
        <v>7.9000000000000001E-2</v>
      </c>
      <c r="I80" s="144">
        <v>6.0999999999999999E-2</v>
      </c>
      <c r="J80" s="144">
        <v>0.85699999999999998</v>
      </c>
      <c r="K80" s="144">
        <v>8.9999999999999993E-3</v>
      </c>
      <c r="L80" s="144">
        <v>0.78700000000000003</v>
      </c>
      <c r="M80" s="144">
        <v>21.87</v>
      </c>
      <c r="N80" s="145">
        <v>0.11799999999999999</v>
      </c>
      <c r="O80" s="145">
        <v>26.25</v>
      </c>
      <c r="P80" s="145">
        <v>0.02</v>
      </c>
      <c r="Q80" s="145">
        <v>183.75</v>
      </c>
      <c r="R80" s="146">
        <v>0.56899999999999995</v>
      </c>
    </row>
    <row r="81" spans="1:18" ht="15" customHeight="1" x14ac:dyDescent="0.25">
      <c r="A81" s="4" t="s">
        <v>168</v>
      </c>
      <c r="B81" s="465" t="s">
        <v>169</v>
      </c>
      <c r="C81" s="16" t="s">
        <v>38</v>
      </c>
      <c r="D81" s="17">
        <f t="shared" ref="D81:R81" si="18">SUM(D82:D85)</f>
        <v>4.4499999999999993</v>
      </c>
      <c r="E81" s="17">
        <f t="shared" si="18"/>
        <v>3.33</v>
      </c>
      <c r="F81" s="17">
        <f t="shared" si="18"/>
        <v>46.46</v>
      </c>
      <c r="G81" s="17">
        <f t="shared" si="18"/>
        <v>233.63</v>
      </c>
      <c r="H81" s="17">
        <f t="shared" si="18"/>
        <v>4.2999999999999997E-2</v>
      </c>
      <c r="I81" s="17">
        <f t="shared" si="18"/>
        <v>3.4999999999999996E-2</v>
      </c>
      <c r="J81" s="17">
        <f t="shared" si="18"/>
        <v>0</v>
      </c>
      <c r="K81" s="122">
        <f t="shared" si="18"/>
        <v>0.02</v>
      </c>
      <c r="L81" s="122">
        <f t="shared" si="18"/>
        <v>0.29299999999999998</v>
      </c>
      <c r="M81" s="122">
        <f t="shared" si="18"/>
        <v>2.67</v>
      </c>
      <c r="N81" s="122">
        <f t="shared" si="18"/>
        <v>1E-3</v>
      </c>
      <c r="O81" s="122">
        <f t="shared" si="18"/>
        <v>31.181999999999999</v>
      </c>
      <c r="P81" s="122">
        <f t="shared" si="18"/>
        <v>8.9999999999999993E-3</v>
      </c>
      <c r="Q81" s="122">
        <f t="shared" si="18"/>
        <v>94.806999999999988</v>
      </c>
      <c r="R81" s="123">
        <f t="shared" si="18"/>
        <v>2.1999999999999999E-2</v>
      </c>
    </row>
    <row r="82" spans="1:18" ht="13.5" customHeight="1" x14ac:dyDescent="0.25">
      <c r="A82" s="4"/>
      <c r="B82" s="5" t="s">
        <v>32</v>
      </c>
      <c r="C82" s="130" t="s">
        <v>170</v>
      </c>
      <c r="D82" s="5">
        <v>0</v>
      </c>
      <c r="E82" s="5">
        <v>0</v>
      </c>
      <c r="F82" s="5">
        <v>0</v>
      </c>
      <c r="G82" s="5">
        <v>0</v>
      </c>
      <c r="H82" s="8">
        <v>4.2999999999999997E-2</v>
      </c>
      <c r="I82" s="8">
        <v>2.1999999999999999E-2</v>
      </c>
      <c r="J82" s="5">
        <v>0</v>
      </c>
      <c r="K82" s="147">
        <v>0</v>
      </c>
      <c r="L82" s="147">
        <v>0</v>
      </c>
      <c r="M82" s="144">
        <v>0</v>
      </c>
      <c r="N82" s="145">
        <v>0</v>
      </c>
      <c r="O82" s="145">
        <v>0</v>
      </c>
      <c r="P82" s="145">
        <v>0</v>
      </c>
      <c r="Q82" s="145">
        <v>0</v>
      </c>
      <c r="R82" s="146">
        <v>0</v>
      </c>
    </row>
    <row r="83" spans="1:18" x14ac:dyDescent="0.25">
      <c r="A83" s="4"/>
      <c r="B83" s="5" t="s">
        <v>171</v>
      </c>
      <c r="C83" s="130" t="s">
        <v>172</v>
      </c>
      <c r="D83" s="5">
        <v>4.3899999999999997</v>
      </c>
      <c r="E83" s="5">
        <v>0.63</v>
      </c>
      <c r="F83" s="5">
        <v>46.39</v>
      </c>
      <c r="G83" s="5">
        <v>208.77</v>
      </c>
      <c r="H83" s="8">
        <v>0</v>
      </c>
      <c r="I83" s="8">
        <v>8.0000000000000002E-3</v>
      </c>
      <c r="J83" s="5">
        <v>0</v>
      </c>
      <c r="K83" s="147">
        <v>0</v>
      </c>
      <c r="L83" s="147">
        <v>0.249</v>
      </c>
      <c r="M83" s="144">
        <v>1.62</v>
      </c>
      <c r="N83" s="145">
        <v>1E-3</v>
      </c>
      <c r="O83" s="145">
        <v>31.16</v>
      </c>
      <c r="P83" s="145">
        <v>8.9999999999999993E-3</v>
      </c>
      <c r="Q83" s="145">
        <v>93.49</v>
      </c>
      <c r="R83" s="146">
        <v>1.2999999999999999E-2</v>
      </c>
    </row>
    <row r="84" spans="1:18" x14ac:dyDescent="0.25">
      <c r="A84" s="4"/>
      <c r="B84" s="5" t="s">
        <v>35</v>
      </c>
      <c r="C84" s="130" t="s">
        <v>42</v>
      </c>
      <c r="D84" s="5">
        <v>0</v>
      </c>
      <c r="E84" s="5">
        <v>0</v>
      </c>
      <c r="F84" s="5">
        <v>0</v>
      </c>
      <c r="G84" s="5">
        <v>0</v>
      </c>
      <c r="H84" s="8">
        <v>0</v>
      </c>
      <c r="I84" s="8">
        <v>0</v>
      </c>
      <c r="J84" s="5">
        <v>0</v>
      </c>
      <c r="K84" s="147">
        <v>0</v>
      </c>
      <c r="L84" s="147">
        <v>0</v>
      </c>
      <c r="M84" s="144">
        <v>0</v>
      </c>
      <c r="N84" s="145">
        <v>0</v>
      </c>
      <c r="O84" s="145">
        <v>0</v>
      </c>
      <c r="P84" s="145">
        <v>0</v>
      </c>
      <c r="Q84" s="145">
        <v>0</v>
      </c>
      <c r="R84" s="146">
        <v>0</v>
      </c>
    </row>
    <row r="85" spans="1:18" x14ac:dyDescent="0.25">
      <c r="A85" s="4"/>
      <c r="B85" s="5" t="s">
        <v>43</v>
      </c>
      <c r="C85" s="130" t="s">
        <v>44</v>
      </c>
      <c r="D85" s="5">
        <v>0.06</v>
      </c>
      <c r="E85" s="5">
        <v>2.7</v>
      </c>
      <c r="F85" s="5">
        <v>7.0000000000000007E-2</v>
      </c>
      <c r="G85" s="5">
        <v>24.86</v>
      </c>
      <c r="H85" s="8">
        <v>0</v>
      </c>
      <c r="I85" s="8">
        <v>5.0000000000000001E-3</v>
      </c>
      <c r="J85" s="5">
        <v>0</v>
      </c>
      <c r="K85" s="147">
        <v>0.02</v>
      </c>
      <c r="L85" s="147">
        <v>4.3999999999999997E-2</v>
      </c>
      <c r="M85" s="144">
        <v>1.05</v>
      </c>
      <c r="N85" s="145">
        <v>0</v>
      </c>
      <c r="O85" s="145">
        <v>2.1999999999999999E-2</v>
      </c>
      <c r="P85" s="145">
        <v>0</v>
      </c>
      <c r="Q85" s="145">
        <v>1.3169999999999999</v>
      </c>
      <c r="R85" s="146">
        <v>8.9999999999999993E-3</v>
      </c>
    </row>
    <row r="86" spans="1:18" ht="15" x14ac:dyDescent="0.25">
      <c r="A86" s="33" t="s">
        <v>139</v>
      </c>
      <c r="B86" s="444" t="s">
        <v>140</v>
      </c>
      <c r="C86" s="41" t="s">
        <v>45</v>
      </c>
      <c r="D86" s="35">
        <f t="shared" ref="D86:R86" si="19">SUM(D87:D90)</f>
        <v>4.21</v>
      </c>
      <c r="E86" s="35">
        <f t="shared" si="19"/>
        <v>4.6100000000000003</v>
      </c>
      <c r="F86" s="35">
        <f t="shared" si="19"/>
        <v>17.07</v>
      </c>
      <c r="G86" s="35">
        <f t="shared" si="19"/>
        <v>125.56</v>
      </c>
      <c r="H86" s="35">
        <f t="shared" si="19"/>
        <v>1.2E-2</v>
      </c>
      <c r="I86" s="35">
        <f t="shared" si="19"/>
        <v>0.151</v>
      </c>
      <c r="J86" s="35">
        <f t="shared" si="19"/>
        <v>0</v>
      </c>
      <c r="K86" s="35">
        <f t="shared" si="19"/>
        <v>2.7E-2</v>
      </c>
      <c r="L86" s="35">
        <f t="shared" si="19"/>
        <v>7.0000000000000001E-3</v>
      </c>
      <c r="M86" s="35">
        <f t="shared" si="19"/>
        <v>32.504000000000005</v>
      </c>
      <c r="N86" s="35">
        <f t="shared" si="19"/>
        <v>1.0999999999999999E-2</v>
      </c>
      <c r="O86" s="35">
        <f t="shared" si="19"/>
        <v>26.545000000000002</v>
      </c>
      <c r="P86" s="35">
        <f t="shared" si="19"/>
        <v>2E-3</v>
      </c>
      <c r="Q86" s="35">
        <f t="shared" si="19"/>
        <v>124.53999999999999</v>
      </c>
      <c r="R86" s="36">
        <f t="shared" si="19"/>
        <v>0.76100000000000001</v>
      </c>
    </row>
    <row r="87" spans="1:18" ht="15" x14ac:dyDescent="0.25">
      <c r="A87" s="33"/>
      <c r="B87" s="464" t="s">
        <v>32</v>
      </c>
      <c r="C87" s="77" t="s">
        <v>141</v>
      </c>
      <c r="D87" s="38">
        <v>0</v>
      </c>
      <c r="E87" s="38">
        <v>0</v>
      </c>
      <c r="F87" s="38">
        <v>0</v>
      </c>
      <c r="G87" s="38">
        <v>0</v>
      </c>
      <c r="H87" s="38">
        <v>0</v>
      </c>
      <c r="I87" s="38">
        <v>0</v>
      </c>
      <c r="J87" s="38">
        <v>0</v>
      </c>
      <c r="K87" s="38">
        <v>0</v>
      </c>
      <c r="L87" s="38">
        <v>0</v>
      </c>
      <c r="M87" s="38">
        <v>0</v>
      </c>
      <c r="N87" s="39">
        <v>0</v>
      </c>
      <c r="O87" s="39">
        <v>0</v>
      </c>
      <c r="P87" s="39">
        <v>0</v>
      </c>
      <c r="Q87" s="39">
        <v>0</v>
      </c>
      <c r="R87" s="40">
        <v>0</v>
      </c>
    </row>
    <row r="88" spans="1:18" ht="15.75" customHeight="1" x14ac:dyDescent="0.25">
      <c r="A88" s="33"/>
      <c r="B88" s="464" t="s">
        <v>142</v>
      </c>
      <c r="C88" s="77" t="s">
        <v>143</v>
      </c>
      <c r="D88" s="38">
        <v>0.54</v>
      </c>
      <c r="E88" s="38">
        <v>0.33</v>
      </c>
      <c r="F88" s="38">
        <v>0.23</v>
      </c>
      <c r="G88" s="38">
        <v>6.42</v>
      </c>
      <c r="H88" s="38">
        <v>0</v>
      </c>
      <c r="I88" s="38">
        <v>4.0000000000000001E-3</v>
      </c>
      <c r="J88" s="38">
        <v>0</v>
      </c>
      <c r="K88" s="38">
        <v>0</v>
      </c>
      <c r="L88" s="38">
        <v>7.0000000000000001E-3</v>
      </c>
      <c r="M88" s="38">
        <v>2.84</v>
      </c>
      <c r="N88" s="39">
        <v>0</v>
      </c>
      <c r="O88" s="39">
        <v>9.4350000000000005</v>
      </c>
      <c r="P88" s="39">
        <v>0</v>
      </c>
      <c r="Q88" s="39">
        <v>14.54</v>
      </c>
      <c r="R88" s="40">
        <v>0.48799999999999999</v>
      </c>
    </row>
    <row r="89" spans="1:18" ht="30" x14ac:dyDescent="0.25">
      <c r="A89" s="33"/>
      <c r="B89" s="5" t="s">
        <v>75</v>
      </c>
      <c r="C89" s="77" t="s">
        <v>144</v>
      </c>
      <c r="D89" s="38">
        <v>3.67</v>
      </c>
      <c r="E89" s="38">
        <v>4.28</v>
      </c>
      <c r="F89" s="38">
        <v>5.74</v>
      </c>
      <c r="G89" s="38">
        <v>77</v>
      </c>
      <c r="H89" s="38">
        <v>1.2E-2</v>
      </c>
      <c r="I89" s="38">
        <v>0.14699999999999999</v>
      </c>
      <c r="J89" s="38">
        <v>0</v>
      </c>
      <c r="K89" s="38">
        <v>2.7E-2</v>
      </c>
      <c r="L89" s="38">
        <v>0</v>
      </c>
      <c r="M89" s="38">
        <v>29.33</v>
      </c>
      <c r="N89" s="39">
        <v>1.0999999999999999E-2</v>
      </c>
      <c r="O89" s="39">
        <v>17.11</v>
      </c>
      <c r="P89" s="39">
        <v>2E-3</v>
      </c>
      <c r="Q89" s="39">
        <v>110</v>
      </c>
      <c r="R89" s="40">
        <v>0.24</v>
      </c>
    </row>
    <row r="90" spans="1:18" ht="15" x14ac:dyDescent="0.25">
      <c r="A90" s="110"/>
      <c r="B90" s="464" t="s">
        <v>47</v>
      </c>
      <c r="C90" s="77" t="s">
        <v>77</v>
      </c>
      <c r="D90" s="38">
        <v>0</v>
      </c>
      <c r="E90" s="38">
        <v>0</v>
      </c>
      <c r="F90" s="38">
        <v>11.1</v>
      </c>
      <c r="G90" s="38">
        <v>42.14</v>
      </c>
      <c r="H90" s="38">
        <v>0</v>
      </c>
      <c r="I90" s="38">
        <v>0</v>
      </c>
      <c r="J90" s="38">
        <v>0</v>
      </c>
      <c r="K90" s="38">
        <v>0</v>
      </c>
      <c r="L90" s="38">
        <v>0</v>
      </c>
      <c r="M90" s="38">
        <v>0.33400000000000002</v>
      </c>
      <c r="N90" s="39">
        <v>0</v>
      </c>
      <c r="O90" s="39">
        <v>0</v>
      </c>
      <c r="P90" s="39">
        <v>0</v>
      </c>
      <c r="Q90" s="39">
        <v>0</v>
      </c>
      <c r="R90" s="40">
        <v>3.3000000000000002E-2</v>
      </c>
    </row>
    <row r="91" spans="1:18" ht="15" x14ac:dyDescent="0.25">
      <c r="A91" s="57">
        <v>11</v>
      </c>
      <c r="B91" s="466" t="s">
        <v>385</v>
      </c>
      <c r="C91" s="101">
        <v>30</v>
      </c>
      <c r="D91" s="301">
        <f t="shared" ref="D91:R91" si="20">SUM(D92)</f>
        <v>1.98</v>
      </c>
      <c r="E91" s="301">
        <f t="shared" si="20"/>
        <v>0.36</v>
      </c>
      <c r="F91" s="301">
        <f t="shared" si="20"/>
        <v>10.8</v>
      </c>
      <c r="G91" s="301">
        <f t="shared" si="20"/>
        <v>54.3</v>
      </c>
      <c r="H91" s="301">
        <f t="shared" si="20"/>
        <v>5.3999999999999999E-2</v>
      </c>
      <c r="I91" s="301">
        <f t="shared" si="20"/>
        <v>2.4E-2</v>
      </c>
      <c r="J91" s="301">
        <f t="shared" si="20"/>
        <v>0</v>
      </c>
      <c r="K91" s="302">
        <f t="shared" si="20"/>
        <v>0</v>
      </c>
      <c r="L91" s="302">
        <f t="shared" si="20"/>
        <v>0</v>
      </c>
      <c r="M91" s="302">
        <f t="shared" si="20"/>
        <v>0</v>
      </c>
      <c r="N91" s="302">
        <f t="shared" si="20"/>
        <v>0</v>
      </c>
      <c r="O91" s="302">
        <f t="shared" si="20"/>
        <v>0</v>
      </c>
      <c r="P91" s="302">
        <f t="shared" si="20"/>
        <v>0</v>
      </c>
      <c r="Q91" s="302">
        <f t="shared" si="20"/>
        <v>0</v>
      </c>
      <c r="R91" s="303">
        <f t="shared" si="20"/>
        <v>0</v>
      </c>
    </row>
    <row r="92" spans="1:18" thickBot="1" x14ac:dyDescent="0.3">
      <c r="A92" s="57"/>
      <c r="B92" s="72" t="s">
        <v>386</v>
      </c>
      <c r="C92" s="67" t="s">
        <v>51</v>
      </c>
      <c r="D92" s="304">
        <v>1.98</v>
      </c>
      <c r="E92" s="304">
        <v>0.36</v>
      </c>
      <c r="F92" s="304">
        <v>10.8</v>
      </c>
      <c r="G92" s="304">
        <v>54.3</v>
      </c>
      <c r="H92" s="304">
        <v>5.3999999999999999E-2</v>
      </c>
      <c r="I92" s="304">
        <v>2.4E-2</v>
      </c>
      <c r="J92" s="304">
        <v>0</v>
      </c>
      <c r="K92" s="305">
        <v>0</v>
      </c>
      <c r="L92" s="305">
        <v>0</v>
      </c>
      <c r="M92" s="305">
        <v>0</v>
      </c>
      <c r="N92" s="305">
        <v>0</v>
      </c>
      <c r="O92" s="305">
        <v>0</v>
      </c>
      <c r="P92" s="305">
        <v>0</v>
      </c>
      <c r="Q92" s="305">
        <v>0</v>
      </c>
      <c r="R92" s="306">
        <v>0</v>
      </c>
    </row>
    <row r="93" spans="1:18" thickBot="1" x14ac:dyDescent="0.3">
      <c r="A93" s="581" t="s">
        <v>52</v>
      </c>
      <c r="B93" s="582"/>
      <c r="C93" s="583"/>
      <c r="D93" s="197">
        <f t="shared" ref="D93:R93" si="21">SUM(D69,D75,D81,D86,D91,)</f>
        <v>27.314</v>
      </c>
      <c r="E93" s="197">
        <f t="shared" si="21"/>
        <v>16.922000000000001</v>
      </c>
      <c r="F93" s="197">
        <f t="shared" si="21"/>
        <v>90.797999999999988</v>
      </c>
      <c r="G93" s="197">
        <f t="shared" si="21"/>
        <v>624.49699999999996</v>
      </c>
      <c r="H93" s="197">
        <f t="shared" si="21"/>
        <v>0.23199999999999998</v>
      </c>
      <c r="I93" s="197">
        <f t="shared" si="21"/>
        <v>0.30200000000000005</v>
      </c>
      <c r="J93" s="197">
        <f t="shared" si="21"/>
        <v>12.856999999999999</v>
      </c>
      <c r="K93" s="197">
        <f t="shared" si="21"/>
        <v>0.47400000000000009</v>
      </c>
      <c r="L93" s="197">
        <f t="shared" si="21"/>
        <v>1.899</v>
      </c>
      <c r="M93" s="197">
        <f t="shared" si="21"/>
        <v>89.978000000000009</v>
      </c>
      <c r="N93" s="197">
        <f t="shared" si="21"/>
        <v>0.13</v>
      </c>
      <c r="O93" s="197">
        <f t="shared" si="21"/>
        <v>109.056</v>
      </c>
      <c r="P93" s="197">
        <f t="shared" si="21"/>
        <v>3.2000000000000001E-2</v>
      </c>
      <c r="Q93" s="197">
        <f t="shared" si="21"/>
        <v>454.66199999999992</v>
      </c>
      <c r="R93" s="197">
        <f t="shared" si="21"/>
        <v>4.6639999999999988</v>
      </c>
    </row>
    <row r="94" spans="1:18" ht="16.5" customHeight="1" x14ac:dyDescent="0.25">
      <c r="A94" s="209"/>
      <c r="B94" s="133"/>
      <c r="C94" s="210"/>
      <c r="D94" s="211"/>
      <c r="E94" s="211"/>
      <c r="F94" s="211"/>
      <c r="G94" s="211"/>
      <c r="H94" s="211"/>
      <c r="I94" s="211"/>
      <c r="J94" s="211"/>
      <c r="K94" s="211"/>
      <c r="L94" s="211"/>
      <c r="M94" s="211"/>
      <c r="N94" s="211"/>
      <c r="O94" s="211"/>
      <c r="P94" s="211"/>
      <c r="Q94" s="211"/>
      <c r="R94" s="211"/>
    </row>
    <row r="95" spans="1:18" ht="15" customHeight="1" x14ac:dyDescent="0.25">
      <c r="A95" s="209"/>
      <c r="B95" s="133"/>
      <c r="C95" s="210"/>
      <c r="D95" s="211"/>
      <c r="E95" s="211"/>
      <c r="F95" s="211"/>
      <c r="G95" s="211"/>
      <c r="H95" s="211"/>
      <c r="I95" s="211"/>
      <c r="J95" s="211"/>
      <c r="K95" s="211"/>
      <c r="L95" s="211"/>
      <c r="M95" s="211"/>
      <c r="N95" s="211"/>
      <c r="O95" s="211"/>
      <c r="P95" s="211"/>
      <c r="Q95" s="211"/>
      <c r="R95" s="211"/>
    </row>
    <row r="96" spans="1:18" ht="179.25" customHeight="1" x14ac:dyDescent="0.25">
      <c r="A96" s="209"/>
      <c r="B96" s="133"/>
      <c r="C96" s="210"/>
      <c r="D96" s="211"/>
      <c r="E96" s="211"/>
      <c r="F96" s="211"/>
      <c r="G96" s="211"/>
      <c r="H96" s="211"/>
      <c r="I96" s="211"/>
      <c r="J96" s="211"/>
      <c r="K96" s="211"/>
      <c r="L96" s="211"/>
      <c r="M96" s="211"/>
      <c r="N96" s="211"/>
      <c r="O96" s="211"/>
      <c r="P96" s="211"/>
      <c r="Q96" s="211"/>
      <c r="R96" s="211"/>
    </row>
    <row r="97" spans="1:18" ht="16.5" thickBot="1" x14ac:dyDescent="0.3">
      <c r="A97" s="593" t="s">
        <v>209</v>
      </c>
      <c r="B97" s="593"/>
      <c r="C97" s="593"/>
      <c r="D97" s="593"/>
      <c r="E97" s="593"/>
      <c r="F97" s="593"/>
      <c r="G97" s="593"/>
      <c r="H97" s="593"/>
      <c r="I97" s="593"/>
      <c r="J97" s="593"/>
      <c r="K97" s="593"/>
      <c r="L97" s="593"/>
      <c r="M97" s="593"/>
      <c r="N97" s="593"/>
      <c r="O97" s="593"/>
      <c r="P97" s="593"/>
      <c r="Q97" s="593"/>
      <c r="R97" s="593"/>
    </row>
    <row r="98" spans="1:18" x14ac:dyDescent="0.25">
      <c r="A98" s="586" t="s">
        <v>1</v>
      </c>
      <c r="B98" s="588" t="s">
        <v>2</v>
      </c>
      <c r="C98" s="594" t="s">
        <v>3</v>
      </c>
      <c r="D98" s="491" t="s">
        <v>4</v>
      </c>
      <c r="E98" s="492"/>
      <c r="F98" s="493"/>
      <c r="G98" s="590" t="s">
        <v>5</v>
      </c>
      <c r="H98" s="491" t="s">
        <v>6</v>
      </c>
      <c r="I98" s="492"/>
      <c r="J98" s="492"/>
      <c r="K98" s="492"/>
      <c r="L98" s="493"/>
      <c r="M98" s="489" t="s">
        <v>7</v>
      </c>
      <c r="N98" s="491"/>
      <c r="O98" s="491"/>
      <c r="P98" s="491"/>
      <c r="Q98" s="491"/>
      <c r="R98" s="592"/>
    </row>
    <row r="99" spans="1:18" ht="32.25" thickBot="1" x14ac:dyDescent="0.3">
      <c r="A99" s="614"/>
      <c r="B99" s="615"/>
      <c r="C99" s="616"/>
      <c r="D99" s="161" t="s">
        <v>8</v>
      </c>
      <c r="E99" s="161" t="s">
        <v>9</v>
      </c>
      <c r="F99" s="161" t="s">
        <v>10</v>
      </c>
      <c r="G99" s="617"/>
      <c r="H99" s="161" t="s">
        <v>11</v>
      </c>
      <c r="I99" s="161" t="s">
        <v>12</v>
      </c>
      <c r="J99" s="161" t="s">
        <v>13</v>
      </c>
      <c r="K99" s="161" t="s">
        <v>85</v>
      </c>
      <c r="L99" s="161" t="s">
        <v>15</v>
      </c>
      <c r="M99" s="162" t="s">
        <v>16</v>
      </c>
      <c r="N99" s="332" t="s">
        <v>17</v>
      </c>
      <c r="O99" s="332" t="s">
        <v>18</v>
      </c>
      <c r="P99" s="332" t="s">
        <v>19</v>
      </c>
      <c r="Q99" s="332" t="s">
        <v>20</v>
      </c>
      <c r="R99" s="333" t="s">
        <v>21</v>
      </c>
    </row>
    <row r="100" spans="1:18" s="323" customFormat="1" ht="43.5" x14ac:dyDescent="0.25">
      <c r="A100" s="334">
        <v>20</v>
      </c>
      <c r="B100" s="470" t="s">
        <v>400</v>
      </c>
      <c r="C100" s="142" t="s">
        <v>30</v>
      </c>
      <c r="D100" s="142">
        <f t="shared" ref="D100:R100" si="22">SUM(D101:D104)</f>
        <v>4.08</v>
      </c>
      <c r="E100" s="142">
        <f t="shared" si="22"/>
        <v>7.0200000000000005</v>
      </c>
      <c r="F100" s="142">
        <f t="shared" si="22"/>
        <v>18.18</v>
      </c>
      <c r="G100" s="142">
        <f t="shared" si="22"/>
        <v>149.01999999999998</v>
      </c>
      <c r="H100" s="142">
        <f t="shared" si="22"/>
        <v>5.6000000000000001E-2</v>
      </c>
      <c r="I100" s="142">
        <f t="shared" si="22"/>
        <v>3.6000000000000004E-2</v>
      </c>
      <c r="J100" s="142">
        <f t="shared" si="22"/>
        <v>21.68</v>
      </c>
      <c r="K100" s="142">
        <f t="shared" si="22"/>
        <v>0.106</v>
      </c>
      <c r="L100" s="142">
        <f t="shared" si="22"/>
        <v>1.2390000000000001</v>
      </c>
      <c r="M100" s="142">
        <f t="shared" si="22"/>
        <v>16.41</v>
      </c>
      <c r="N100" s="142">
        <f t="shared" si="22"/>
        <v>2E-3</v>
      </c>
      <c r="O100" s="142">
        <f t="shared" si="22"/>
        <v>2.532</v>
      </c>
      <c r="P100" s="142">
        <f t="shared" si="22"/>
        <v>0</v>
      </c>
      <c r="Q100" s="142">
        <f t="shared" si="22"/>
        <v>30.544</v>
      </c>
      <c r="R100" s="142">
        <f t="shared" si="22"/>
        <v>0.85399999999999998</v>
      </c>
    </row>
    <row r="101" spans="1:18" s="323" customFormat="1" ht="15" x14ac:dyDescent="0.25">
      <c r="A101" s="203"/>
      <c r="B101" s="464" t="s">
        <v>189</v>
      </c>
      <c r="C101" s="43" t="s">
        <v>402</v>
      </c>
      <c r="D101" s="47">
        <v>0.24</v>
      </c>
      <c r="E101" s="47">
        <v>0.03</v>
      </c>
      <c r="F101" s="47">
        <v>1.38</v>
      </c>
      <c r="G101" s="47">
        <v>6.89</v>
      </c>
      <c r="H101" s="47">
        <v>8.0000000000000002E-3</v>
      </c>
      <c r="I101" s="47">
        <v>4.0000000000000001E-3</v>
      </c>
      <c r="J101" s="47">
        <v>1.68</v>
      </c>
      <c r="K101" s="47">
        <v>0</v>
      </c>
      <c r="L101" s="47">
        <v>3.4000000000000002E-2</v>
      </c>
      <c r="M101" s="47">
        <v>5.21</v>
      </c>
      <c r="N101" s="47">
        <v>0</v>
      </c>
      <c r="O101" s="47">
        <v>2.532</v>
      </c>
      <c r="P101" s="47">
        <v>0</v>
      </c>
      <c r="Q101" s="47">
        <v>9.7439999999999998</v>
      </c>
      <c r="R101" s="205">
        <v>0.13400000000000001</v>
      </c>
    </row>
    <row r="102" spans="1:18" s="323" customFormat="1" ht="15" x14ac:dyDescent="0.25">
      <c r="A102" s="203"/>
      <c r="B102" s="464" t="s">
        <v>163</v>
      </c>
      <c r="C102" s="43" t="s">
        <v>211</v>
      </c>
      <c r="D102" s="47">
        <v>0</v>
      </c>
      <c r="E102" s="47">
        <v>6.99</v>
      </c>
      <c r="F102" s="47">
        <v>0</v>
      </c>
      <c r="G102" s="47">
        <v>62.93</v>
      </c>
      <c r="H102" s="47">
        <v>0</v>
      </c>
      <c r="I102" s="47">
        <v>0</v>
      </c>
      <c r="J102" s="47">
        <v>0</v>
      </c>
      <c r="K102" s="47">
        <v>0</v>
      </c>
      <c r="L102" s="47">
        <v>0.64500000000000002</v>
      </c>
      <c r="M102" s="47">
        <v>0</v>
      </c>
      <c r="N102" s="47">
        <v>0</v>
      </c>
      <c r="O102" s="47">
        <v>0</v>
      </c>
      <c r="P102" s="47">
        <v>0</v>
      </c>
      <c r="Q102" s="47">
        <v>0</v>
      </c>
      <c r="R102" s="47">
        <v>0</v>
      </c>
    </row>
    <row r="103" spans="1:18" s="323" customFormat="1" ht="15" x14ac:dyDescent="0.25">
      <c r="A103" s="203"/>
      <c r="B103" s="464" t="s">
        <v>97</v>
      </c>
      <c r="C103" s="43" t="s">
        <v>212</v>
      </c>
      <c r="D103" s="47">
        <v>0</v>
      </c>
      <c r="E103" s="47">
        <v>0</v>
      </c>
      <c r="F103" s="47">
        <v>0</v>
      </c>
      <c r="G103" s="47">
        <v>0</v>
      </c>
      <c r="H103" s="47">
        <v>0</v>
      </c>
      <c r="I103" s="47">
        <v>0</v>
      </c>
      <c r="J103" s="47">
        <v>0</v>
      </c>
      <c r="K103" s="47">
        <v>0</v>
      </c>
      <c r="L103" s="47">
        <v>0</v>
      </c>
      <c r="M103" s="47">
        <v>0</v>
      </c>
      <c r="N103" s="47">
        <v>0</v>
      </c>
      <c r="O103" s="47">
        <v>0</v>
      </c>
      <c r="P103" s="47">
        <v>0</v>
      </c>
      <c r="Q103" s="47">
        <v>0</v>
      </c>
      <c r="R103" s="47">
        <v>0</v>
      </c>
    </row>
    <row r="104" spans="1:18" s="323" customFormat="1" ht="15" x14ac:dyDescent="0.25">
      <c r="A104" s="203"/>
      <c r="B104" s="464" t="s">
        <v>398</v>
      </c>
      <c r="C104" s="43" t="s">
        <v>401</v>
      </c>
      <c r="D104" s="47">
        <v>3.84</v>
      </c>
      <c r="E104" s="47">
        <v>0</v>
      </c>
      <c r="F104" s="47">
        <v>16.8</v>
      </c>
      <c r="G104" s="47">
        <v>79.2</v>
      </c>
      <c r="H104" s="47">
        <v>4.8000000000000001E-2</v>
      </c>
      <c r="I104" s="47">
        <v>3.2000000000000001E-2</v>
      </c>
      <c r="J104" s="47">
        <v>20</v>
      </c>
      <c r="K104" s="47">
        <v>0.106</v>
      </c>
      <c r="L104" s="47">
        <v>0.56000000000000005</v>
      </c>
      <c r="M104" s="47">
        <v>11.2</v>
      </c>
      <c r="N104" s="47">
        <v>2E-3</v>
      </c>
      <c r="O104" s="47">
        <v>0</v>
      </c>
      <c r="P104" s="47">
        <v>0</v>
      </c>
      <c r="Q104" s="47">
        <v>20.8</v>
      </c>
      <c r="R104" s="205">
        <v>0.72</v>
      </c>
    </row>
    <row r="105" spans="1:18" ht="29.25" x14ac:dyDescent="0.25">
      <c r="A105" s="4">
        <v>308</v>
      </c>
      <c r="B105" s="444" t="s">
        <v>507</v>
      </c>
      <c r="C105" s="20">
        <v>100</v>
      </c>
      <c r="D105" s="105">
        <f t="shared" ref="D105:R105" si="23">SUM(D106:D109)</f>
        <v>14.9</v>
      </c>
      <c r="E105" s="105">
        <f t="shared" si="23"/>
        <v>13.76</v>
      </c>
      <c r="F105" s="105">
        <f t="shared" si="23"/>
        <v>9.06</v>
      </c>
      <c r="G105" s="105">
        <f t="shared" si="23"/>
        <v>219.58</v>
      </c>
      <c r="H105" s="105">
        <f t="shared" si="23"/>
        <v>8.199999999999999E-2</v>
      </c>
      <c r="I105" s="105">
        <f t="shared" si="23"/>
        <v>0.121</v>
      </c>
      <c r="J105" s="105">
        <f t="shared" si="23"/>
        <v>1.3280000000000001</v>
      </c>
      <c r="K105" s="105">
        <f t="shared" si="23"/>
        <v>5.2999999999999999E-2</v>
      </c>
      <c r="L105" s="105">
        <f t="shared" si="23"/>
        <v>0.61299999999999999</v>
      </c>
      <c r="M105" s="105">
        <f t="shared" si="23"/>
        <v>16.100000000000001</v>
      </c>
      <c r="N105" s="105">
        <f t="shared" si="23"/>
        <v>4.0000000000000001E-3</v>
      </c>
      <c r="O105" s="105">
        <f t="shared" si="23"/>
        <v>19.46</v>
      </c>
      <c r="P105" s="105">
        <f t="shared" si="23"/>
        <v>9.9999999999999985E-3</v>
      </c>
      <c r="Q105" s="105">
        <f t="shared" si="23"/>
        <v>59.08</v>
      </c>
      <c r="R105" s="106">
        <f t="shared" si="23"/>
        <v>1.5549999999999999</v>
      </c>
    </row>
    <row r="106" spans="1:18" x14ac:dyDescent="0.25">
      <c r="A106" s="4"/>
      <c r="B106" s="464" t="s">
        <v>32</v>
      </c>
      <c r="C106" s="43" t="s">
        <v>510</v>
      </c>
      <c r="D106" s="14">
        <v>0</v>
      </c>
      <c r="E106" s="14">
        <v>0</v>
      </c>
      <c r="F106" s="14">
        <v>0</v>
      </c>
      <c r="G106" s="14">
        <v>0</v>
      </c>
      <c r="H106" s="14">
        <v>0</v>
      </c>
      <c r="I106" s="14">
        <v>0</v>
      </c>
      <c r="J106" s="14">
        <v>0</v>
      </c>
      <c r="K106" s="14">
        <v>0</v>
      </c>
      <c r="L106" s="14">
        <v>0</v>
      </c>
      <c r="M106" s="14">
        <v>0</v>
      </c>
      <c r="N106" s="14">
        <v>0</v>
      </c>
      <c r="O106" s="14">
        <v>0</v>
      </c>
      <c r="P106" s="14">
        <v>0</v>
      </c>
      <c r="Q106" s="14">
        <v>0</v>
      </c>
      <c r="R106" s="14">
        <v>0</v>
      </c>
    </row>
    <row r="107" spans="1:18" x14ac:dyDescent="0.25">
      <c r="A107" s="4"/>
      <c r="B107" s="464" t="s">
        <v>31</v>
      </c>
      <c r="C107" s="43" t="s">
        <v>509</v>
      </c>
      <c r="D107" s="37">
        <v>13.42</v>
      </c>
      <c r="E107" s="37">
        <v>13.57</v>
      </c>
      <c r="F107" s="37">
        <v>0</v>
      </c>
      <c r="G107" s="37">
        <v>175.52</v>
      </c>
      <c r="H107" s="14">
        <v>5.1999999999999998E-2</v>
      </c>
      <c r="I107" s="14">
        <v>0.11</v>
      </c>
      <c r="J107" s="37">
        <v>1.3280000000000001</v>
      </c>
      <c r="K107" s="14">
        <v>5.2999999999999999E-2</v>
      </c>
      <c r="L107" s="14">
        <v>0.36899999999999999</v>
      </c>
      <c r="M107" s="14">
        <v>11.8</v>
      </c>
      <c r="N107" s="69">
        <v>4.0000000000000001E-3</v>
      </c>
      <c r="O107" s="69">
        <v>13.27</v>
      </c>
      <c r="P107" s="69">
        <v>8.9999999999999993E-3</v>
      </c>
      <c r="Q107" s="69">
        <v>42.77</v>
      </c>
      <c r="R107" s="15">
        <v>1.18</v>
      </c>
    </row>
    <row r="108" spans="1:18" ht="30" x14ac:dyDescent="0.25">
      <c r="A108" s="4"/>
      <c r="B108" s="464" t="s">
        <v>155</v>
      </c>
      <c r="C108" s="43" t="s">
        <v>508</v>
      </c>
      <c r="D108" s="474">
        <v>1.48</v>
      </c>
      <c r="E108" s="474">
        <v>0.19</v>
      </c>
      <c r="F108" s="474">
        <v>9.06</v>
      </c>
      <c r="G108" s="474">
        <v>44.06</v>
      </c>
      <c r="H108" s="14">
        <v>0.03</v>
      </c>
      <c r="I108" s="14">
        <v>1.0999999999999999E-2</v>
      </c>
      <c r="J108" s="474">
        <v>0</v>
      </c>
      <c r="K108" s="14">
        <v>0</v>
      </c>
      <c r="L108" s="14">
        <v>0.24399999999999999</v>
      </c>
      <c r="M108" s="14">
        <v>4.3</v>
      </c>
      <c r="N108" s="69">
        <v>0</v>
      </c>
      <c r="O108" s="69">
        <v>6.19</v>
      </c>
      <c r="P108" s="69">
        <v>1E-3</v>
      </c>
      <c r="Q108" s="69">
        <v>16.309999999999999</v>
      </c>
      <c r="R108" s="15">
        <v>0.375</v>
      </c>
    </row>
    <row r="109" spans="1:18" x14ac:dyDescent="0.25">
      <c r="A109" s="4"/>
      <c r="B109" s="67" t="s">
        <v>35</v>
      </c>
      <c r="C109" s="419" t="s">
        <v>472</v>
      </c>
      <c r="D109" s="5">
        <v>0</v>
      </c>
      <c r="E109" s="5">
        <v>0</v>
      </c>
      <c r="F109" s="5">
        <v>0</v>
      </c>
      <c r="G109" s="5">
        <v>0</v>
      </c>
      <c r="H109" s="14">
        <v>0</v>
      </c>
      <c r="I109" s="14">
        <v>0</v>
      </c>
      <c r="J109" s="14">
        <v>0</v>
      </c>
      <c r="K109" s="14">
        <v>0</v>
      </c>
      <c r="L109" s="14">
        <v>0</v>
      </c>
      <c r="M109" s="14">
        <v>0</v>
      </c>
      <c r="N109" s="69">
        <v>0</v>
      </c>
      <c r="O109" s="69">
        <v>0</v>
      </c>
      <c r="P109" s="69">
        <v>0</v>
      </c>
      <c r="Q109" s="69">
        <v>0</v>
      </c>
      <c r="R109" s="15">
        <v>0</v>
      </c>
    </row>
    <row r="110" spans="1:18" ht="28.5" x14ac:dyDescent="0.25">
      <c r="A110" s="57">
        <v>204</v>
      </c>
      <c r="B110" s="466" t="s">
        <v>125</v>
      </c>
      <c r="C110" s="101">
        <v>180</v>
      </c>
      <c r="D110" s="102">
        <f t="shared" ref="D110:R110" si="24">SUM(D111:D114)</f>
        <v>6.04</v>
      </c>
      <c r="E110" s="102">
        <f t="shared" si="24"/>
        <v>7.915</v>
      </c>
      <c r="F110" s="102">
        <f t="shared" si="24"/>
        <v>48.802</v>
      </c>
      <c r="G110" s="102">
        <f t="shared" si="24"/>
        <v>281.10000000000002</v>
      </c>
      <c r="H110" s="102">
        <f t="shared" si="24"/>
        <v>1E-3</v>
      </c>
      <c r="I110" s="102">
        <f t="shared" si="24"/>
        <v>0.01</v>
      </c>
      <c r="J110" s="102">
        <f t="shared" si="24"/>
        <v>0</v>
      </c>
      <c r="K110" s="102">
        <f t="shared" si="24"/>
        <v>2.8000000000000001E-2</v>
      </c>
      <c r="L110" s="102">
        <f t="shared" si="24"/>
        <v>6.3E-2</v>
      </c>
      <c r="M110" s="102">
        <f t="shared" si="24"/>
        <v>1.512</v>
      </c>
      <c r="N110" s="102">
        <f t="shared" si="24"/>
        <v>0</v>
      </c>
      <c r="O110" s="102">
        <f t="shared" si="24"/>
        <v>3.1E-2</v>
      </c>
      <c r="P110" s="102">
        <f t="shared" si="24"/>
        <v>0</v>
      </c>
      <c r="Q110" s="102">
        <f t="shared" si="24"/>
        <v>1.89</v>
      </c>
      <c r="R110" s="103">
        <f t="shared" si="24"/>
        <v>1.2999999999999999E-2</v>
      </c>
    </row>
    <row r="111" spans="1:18" ht="15" x14ac:dyDescent="0.25">
      <c r="A111" s="104"/>
      <c r="B111" s="72" t="s">
        <v>43</v>
      </c>
      <c r="C111" s="67" t="s">
        <v>126</v>
      </c>
      <c r="D111" s="72">
        <v>4.57</v>
      </c>
      <c r="E111" s="72">
        <v>5.0000000000000001E-3</v>
      </c>
      <c r="F111" s="72">
        <v>8.2000000000000003E-2</v>
      </c>
      <c r="G111" s="72">
        <v>41.7</v>
      </c>
      <c r="H111" s="72">
        <v>1E-3</v>
      </c>
      <c r="I111" s="72">
        <v>0.01</v>
      </c>
      <c r="J111" s="72">
        <v>0</v>
      </c>
      <c r="K111" s="72">
        <v>2.8000000000000001E-2</v>
      </c>
      <c r="L111" s="72">
        <v>6.3E-2</v>
      </c>
      <c r="M111" s="72">
        <v>1.512</v>
      </c>
      <c r="N111" s="88">
        <v>0</v>
      </c>
      <c r="O111" s="88">
        <v>3.1E-2</v>
      </c>
      <c r="P111" s="88">
        <v>0</v>
      </c>
      <c r="Q111" s="88">
        <v>1.89</v>
      </c>
      <c r="R111" s="89">
        <v>1.2999999999999999E-2</v>
      </c>
    </row>
    <row r="112" spans="1:18" ht="15" x14ac:dyDescent="0.25">
      <c r="A112" s="57"/>
      <c r="B112" s="72" t="s">
        <v>32</v>
      </c>
      <c r="C112" s="67" t="s">
        <v>127</v>
      </c>
      <c r="D112" s="72">
        <v>0</v>
      </c>
      <c r="E112" s="72">
        <v>0</v>
      </c>
      <c r="F112" s="72">
        <v>0</v>
      </c>
      <c r="G112" s="72">
        <v>0</v>
      </c>
      <c r="H112" s="72">
        <v>0</v>
      </c>
      <c r="I112" s="72">
        <v>0</v>
      </c>
      <c r="J112" s="72">
        <v>0</v>
      </c>
      <c r="K112" s="72">
        <v>0</v>
      </c>
      <c r="L112" s="72">
        <v>0</v>
      </c>
      <c r="M112" s="72">
        <v>0</v>
      </c>
      <c r="N112" s="88">
        <v>0</v>
      </c>
      <c r="O112" s="88">
        <v>0</v>
      </c>
      <c r="P112" s="88">
        <v>0</v>
      </c>
      <c r="Q112" s="88">
        <v>0</v>
      </c>
      <c r="R112" s="89">
        <v>0</v>
      </c>
    </row>
    <row r="113" spans="1:18" ht="15" x14ac:dyDescent="0.25">
      <c r="A113" s="57"/>
      <c r="B113" s="72" t="s">
        <v>35</v>
      </c>
      <c r="C113" s="67" t="s">
        <v>128</v>
      </c>
      <c r="D113" s="72">
        <v>0</v>
      </c>
      <c r="E113" s="72">
        <v>0</v>
      </c>
      <c r="F113" s="72">
        <v>0</v>
      </c>
      <c r="G113" s="72">
        <v>0</v>
      </c>
      <c r="H113" s="72">
        <v>0</v>
      </c>
      <c r="I113" s="72">
        <v>0</v>
      </c>
      <c r="J113" s="72">
        <v>0</v>
      </c>
      <c r="K113" s="72">
        <v>0</v>
      </c>
      <c r="L113" s="72">
        <v>0</v>
      </c>
      <c r="M113" s="72">
        <v>0</v>
      </c>
      <c r="N113" s="88">
        <v>0</v>
      </c>
      <c r="O113" s="88">
        <v>0</v>
      </c>
      <c r="P113" s="88">
        <v>0</v>
      </c>
      <c r="Q113" s="88">
        <v>0</v>
      </c>
      <c r="R113" s="89">
        <v>0</v>
      </c>
    </row>
    <row r="114" spans="1:18" ht="30" x14ac:dyDescent="0.25">
      <c r="A114" s="104"/>
      <c r="B114" s="72" t="s">
        <v>129</v>
      </c>
      <c r="C114" s="67" t="s">
        <v>68</v>
      </c>
      <c r="D114" s="72">
        <v>1.47</v>
      </c>
      <c r="E114" s="72">
        <v>7.91</v>
      </c>
      <c r="F114" s="72">
        <v>48.72</v>
      </c>
      <c r="G114" s="72">
        <v>239.4</v>
      </c>
      <c r="H114" s="72">
        <v>0</v>
      </c>
      <c r="I114" s="72">
        <v>0</v>
      </c>
      <c r="J114" s="72">
        <v>0</v>
      </c>
      <c r="K114" s="72">
        <v>0</v>
      </c>
      <c r="L114" s="72">
        <v>0</v>
      </c>
      <c r="M114" s="72">
        <v>0</v>
      </c>
      <c r="N114" s="88">
        <v>0</v>
      </c>
      <c r="O114" s="88">
        <v>0</v>
      </c>
      <c r="P114" s="88">
        <v>0</v>
      </c>
      <c r="Q114" s="88">
        <v>0</v>
      </c>
      <c r="R114" s="89">
        <v>0</v>
      </c>
    </row>
    <row r="115" spans="1:18" ht="15" x14ac:dyDescent="0.25">
      <c r="A115" s="57">
        <v>494</v>
      </c>
      <c r="B115" s="466" t="s">
        <v>403</v>
      </c>
      <c r="C115" s="101">
        <v>200</v>
      </c>
      <c r="D115" s="302">
        <f t="shared" ref="D115:R115" si="25">SUM(D116:D119)</f>
        <v>0.36</v>
      </c>
      <c r="E115" s="302">
        <f t="shared" si="25"/>
        <v>0.21099999999999999</v>
      </c>
      <c r="F115" s="302">
        <f t="shared" si="25"/>
        <v>18.61</v>
      </c>
      <c r="G115" s="302">
        <f t="shared" si="25"/>
        <v>79.25</v>
      </c>
      <c r="H115" s="302">
        <f t="shared" si="25"/>
        <v>1.3000000000000001E-2</v>
      </c>
      <c r="I115" s="302">
        <f t="shared" si="25"/>
        <v>1.8000000000000002E-2</v>
      </c>
      <c r="J115" s="302">
        <f t="shared" si="25"/>
        <v>66.099999999999994</v>
      </c>
      <c r="K115" s="302">
        <f t="shared" si="25"/>
        <v>0</v>
      </c>
      <c r="L115" s="302">
        <f t="shared" si="25"/>
        <v>1.4E-2</v>
      </c>
      <c r="M115" s="302">
        <f t="shared" si="25"/>
        <v>9.82</v>
      </c>
      <c r="N115" s="302">
        <f t="shared" si="25"/>
        <v>0</v>
      </c>
      <c r="O115" s="302">
        <f t="shared" si="25"/>
        <v>5.24</v>
      </c>
      <c r="P115" s="302">
        <f t="shared" si="25"/>
        <v>0</v>
      </c>
      <c r="Q115" s="302">
        <f t="shared" si="25"/>
        <v>9.7800000000000011</v>
      </c>
      <c r="R115" s="303">
        <f t="shared" si="25"/>
        <v>0.92500000000000004</v>
      </c>
    </row>
    <row r="116" spans="1:18" ht="15" x14ac:dyDescent="0.25">
      <c r="A116" s="339"/>
      <c r="B116" s="72" t="s">
        <v>106</v>
      </c>
      <c r="C116" s="67" t="s">
        <v>404</v>
      </c>
      <c r="D116" s="298">
        <v>0</v>
      </c>
      <c r="E116" s="298">
        <v>0</v>
      </c>
      <c r="F116" s="298">
        <v>0</v>
      </c>
      <c r="G116" s="298">
        <v>0</v>
      </c>
      <c r="H116" s="298">
        <v>0</v>
      </c>
      <c r="I116" s="298">
        <v>0</v>
      </c>
      <c r="J116" s="298">
        <v>0</v>
      </c>
      <c r="K116" s="298">
        <v>0</v>
      </c>
      <c r="L116" s="298">
        <v>0</v>
      </c>
      <c r="M116" s="298">
        <v>0</v>
      </c>
      <c r="N116" s="298">
        <v>0</v>
      </c>
      <c r="O116" s="298">
        <v>0</v>
      </c>
      <c r="P116" s="298">
        <v>0</v>
      </c>
      <c r="Q116" s="298">
        <v>0</v>
      </c>
      <c r="R116" s="300">
        <v>0</v>
      </c>
    </row>
    <row r="117" spans="1:18" ht="15" x14ac:dyDescent="0.25">
      <c r="A117" s="339"/>
      <c r="B117" s="72" t="s">
        <v>69</v>
      </c>
      <c r="C117" s="67" t="s">
        <v>72</v>
      </c>
      <c r="D117" s="298">
        <v>0</v>
      </c>
      <c r="E117" s="298">
        <v>0</v>
      </c>
      <c r="F117" s="298">
        <v>14.97</v>
      </c>
      <c r="G117" s="298">
        <v>59.85</v>
      </c>
      <c r="H117" s="298">
        <v>0</v>
      </c>
      <c r="I117" s="298">
        <v>0</v>
      </c>
      <c r="J117" s="298">
        <v>0</v>
      </c>
      <c r="K117" s="298">
        <v>0</v>
      </c>
      <c r="L117" s="298">
        <v>0</v>
      </c>
      <c r="M117" s="298">
        <v>0.45</v>
      </c>
      <c r="N117" s="298">
        <v>0</v>
      </c>
      <c r="O117" s="298">
        <v>0</v>
      </c>
      <c r="P117" s="298">
        <v>0</v>
      </c>
      <c r="Q117" s="298">
        <v>0</v>
      </c>
      <c r="R117" s="300">
        <v>4.4999999999999998E-2</v>
      </c>
    </row>
    <row r="118" spans="1:18" ht="15" x14ac:dyDescent="0.25">
      <c r="A118" s="339"/>
      <c r="B118" s="72" t="s">
        <v>405</v>
      </c>
      <c r="C118" s="340" t="s">
        <v>124</v>
      </c>
      <c r="D118" s="298">
        <v>0.2</v>
      </c>
      <c r="E118" s="298">
        <v>5.0999999999999997E-2</v>
      </c>
      <c r="F118" s="298">
        <v>0.04</v>
      </c>
      <c r="G118" s="298">
        <v>1.4</v>
      </c>
      <c r="H118" s="298">
        <v>1E-3</v>
      </c>
      <c r="I118" s="298">
        <v>0.01</v>
      </c>
      <c r="J118" s="298">
        <v>0.1</v>
      </c>
      <c r="K118" s="5">
        <v>0</v>
      </c>
      <c r="L118" s="5">
        <v>0</v>
      </c>
      <c r="M118" s="147">
        <v>2.97</v>
      </c>
      <c r="N118" s="151">
        <v>0</v>
      </c>
      <c r="O118" s="86">
        <v>4.4000000000000004</v>
      </c>
      <c r="P118" s="151">
        <v>0</v>
      </c>
      <c r="Q118" s="86">
        <v>8.24</v>
      </c>
      <c r="R118" s="89">
        <v>0</v>
      </c>
    </row>
    <row r="119" spans="1:18" ht="15" x14ac:dyDescent="0.25">
      <c r="A119" s="339"/>
      <c r="B119" s="72" t="s">
        <v>406</v>
      </c>
      <c r="C119" s="340" t="s">
        <v>407</v>
      </c>
      <c r="D119" s="298">
        <v>0.16</v>
      </c>
      <c r="E119" s="298">
        <v>0.16</v>
      </c>
      <c r="F119" s="298">
        <v>3.6</v>
      </c>
      <c r="G119" s="298">
        <v>18</v>
      </c>
      <c r="H119" s="298">
        <v>1.2E-2</v>
      </c>
      <c r="I119" s="298">
        <v>8.0000000000000002E-3</v>
      </c>
      <c r="J119" s="298">
        <v>66</v>
      </c>
      <c r="K119" s="298">
        <v>0</v>
      </c>
      <c r="L119" s="298">
        <v>1.4E-2</v>
      </c>
      <c r="M119" s="298">
        <v>6.4</v>
      </c>
      <c r="N119" s="299">
        <v>0</v>
      </c>
      <c r="O119" s="299">
        <v>0.84</v>
      </c>
      <c r="P119" s="299">
        <v>0</v>
      </c>
      <c r="Q119" s="299">
        <v>1.54</v>
      </c>
      <c r="R119" s="300">
        <v>0.88</v>
      </c>
    </row>
    <row r="120" spans="1:18" ht="15" x14ac:dyDescent="0.25">
      <c r="A120" s="57">
        <v>11</v>
      </c>
      <c r="B120" s="466" t="s">
        <v>385</v>
      </c>
      <c r="C120" s="101">
        <v>30</v>
      </c>
      <c r="D120" s="301">
        <f t="shared" ref="D120:R120" si="26">SUM(D121)</f>
        <v>1.98</v>
      </c>
      <c r="E120" s="301">
        <f t="shared" si="26"/>
        <v>0.36</v>
      </c>
      <c r="F120" s="301">
        <f t="shared" si="26"/>
        <v>10.8</v>
      </c>
      <c r="G120" s="301">
        <f t="shared" si="26"/>
        <v>54.3</v>
      </c>
      <c r="H120" s="301">
        <f t="shared" si="26"/>
        <v>5.3999999999999999E-2</v>
      </c>
      <c r="I120" s="301">
        <f t="shared" si="26"/>
        <v>2.4E-2</v>
      </c>
      <c r="J120" s="301">
        <f t="shared" si="26"/>
        <v>0</v>
      </c>
      <c r="K120" s="302">
        <f t="shared" si="26"/>
        <v>0</v>
      </c>
      <c r="L120" s="302">
        <f t="shared" si="26"/>
        <v>0</v>
      </c>
      <c r="M120" s="302">
        <f t="shared" si="26"/>
        <v>0</v>
      </c>
      <c r="N120" s="302">
        <f t="shared" si="26"/>
        <v>0</v>
      </c>
      <c r="O120" s="302">
        <f t="shared" si="26"/>
        <v>0</v>
      </c>
      <c r="P120" s="302">
        <f t="shared" si="26"/>
        <v>0</v>
      </c>
      <c r="Q120" s="302">
        <f t="shared" si="26"/>
        <v>0</v>
      </c>
      <c r="R120" s="302">
        <f t="shared" si="26"/>
        <v>0</v>
      </c>
    </row>
    <row r="121" spans="1:18" thickBot="1" x14ac:dyDescent="0.3">
      <c r="A121" s="57"/>
      <c r="B121" s="72" t="s">
        <v>386</v>
      </c>
      <c r="C121" s="67" t="s">
        <v>51</v>
      </c>
      <c r="D121" s="304">
        <v>1.98</v>
      </c>
      <c r="E121" s="304">
        <v>0.36</v>
      </c>
      <c r="F121" s="304">
        <v>10.8</v>
      </c>
      <c r="G121" s="304">
        <v>54.3</v>
      </c>
      <c r="H121" s="304">
        <v>5.3999999999999999E-2</v>
      </c>
      <c r="I121" s="304">
        <v>2.4E-2</v>
      </c>
      <c r="J121" s="304">
        <v>0</v>
      </c>
      <c r="K121" s="147">
        <v>0</v>
      </c>
      <c r="L121" s="147">
        <v>0</v>
      </c>
      <c r="M121" s="147">
        <v>0</v>
      </c>
      <c r="N121" s="147">
        <v>0</v>
      </c>
      <c r="O121" s="147">
        <v>0</v>
      </c>
      <c r="P121" s="147">
        <v>0</v>
      </c>
      <c r="Q121" s="147">
        <v>0</v>
      </c>
      <c r="R121" s="152">
        <v>0</v>
      </c>
    </row>
    <row r="122" spans="1:18" thickBot="1" x14ac:dyDescent="0.3">
      <c r="A122" s="581" t="s">
        <v>52</v>
      </c>
      <c r="B122" s="582"/>
      <c r="C122" s="583"/>
      <c r="D122" s="197">
        <f t="shared" ref="D122:R122" si="27">SUM(D100,D105,D110,D115,D120,)</f>
        <v>27.36</v>
      </c>
      <c r="E122" s="197">
        <f t="shared" si="27"/>
        <v>29.265999999999998</v>
      </c>
      <c r="F122" s="197">
        <f t="shared" si="27"/>
        <v>105.452</v>
      </c>
      <c r="G122" s="197">
        <f t="shared" si="27"/>
        <v>783.25</v>
      </c>
      <c r="H122" s="197">
        <f t="shared" si="27"/>
        <v>0.20599999999999999</v>
      </c>
      <c r="I122" s="197">
        <f t="shared" si="27"/>
        <v>0.20899999999999999</v>
      </c>
      <c r="J122" s="197">
        <f t="shared" si="27"/>
        <v>89.10799999999999</v>
      </c>
      <c r="K122" s="197">
        <f t="shared" si="27"/>
        <v>0.187</v>
      </c>
      <c r="L122" s="197">
        <f t="shared" si="27"/>
        <v>1.929</v>
      </c>
      <c r="M122" s="197">
        <f t="shared" si="27"/>
        <v>43.842000000000006</v>
      </c>
      <c r="N122" s="197">
        <f t="shared" si="27"/>
        <v>6.0000000000000001E-3</v>
      </c>
      <c r="O122" s="197">
        <f t="shared" si="27"/>
        <v>27.262999999999998</v>
      </c>
      <c r="P122" s="197">
        <f t="shared" si="27"/>
        <v>9.9999999999999985E-3</v>
      </c>
      <c r="Q122" s="197">
        <f t="shared" si="27"/>
        <v>101.294</v>
      </c>
      <c r="R122" s="197">
        <f t="shared" si="27"/>
        <v>3.3469999999999995</v>
      </c>
    </row>
    <row r="123" spans="1:18" ht="18.75" x14ac:dyDescent="0.25">
      <c r="A123" s="209"/>
      <c r="B123" s="133"/>
      <c r="C123" s="209"/>
      <c r="D123" s="213"/>
      <c r="E123" s="213"/>
      <c r="F123" s="214"/>
      <c r="G123" s="213"/>
      <c r="H123" s="213"/>
      <c r="I123" s="213"/>
      <c r="J123" s="213"/>
      <c r="K123" s="213"/>
      <c r="L123" s="213"/>
      <c r="M123" s="213"/>
      <c r="N123" s="213"/>
      <c r="O123" s="213"/>
      <c r="P123" s="213"/>
      <c r="Q123" s="213"/>
      <c r="R123" s="213"/>
    </row>
    <row r="124" spans="1:18" ht="18.75" x14ac:dyDescent="0.25">
      <c r="A124" s="209"/>
      <c r="B124" s="133"/>
      <c r="C124" s="209"/>
      <c r="D124" s="213"/>
      <c r="E124" s="213"/>
      <c r="F124" s="214"/>
      <c r="G124" s="213"/>
      <c r="H124" s="213"/>
      <c r="I124" s="213"/>
      <c r="J124" s="213"/>
      <c r="K124" s="213"/>
      <c r="L124" s="213"/>
      <c r="M124" s="213"/>
      <c r="N124" s="213"/>
      <c r="O124" s="213"/>
      <c r="P124" s="213"/>
      <c r="Q124" s="213"/>
      <c r="R124" s="213"/>
    </row>
    <row r="125" spans="1:18" ht="36.75" customHeight="1" x14ac:dyDescent="0.25">
      <c r="A125" s="209"/>
      <c r="B125" s="133"/>
      <c r="C125" s="209"/>
      <c r="D125" s="213"/>
      <c r="E125" s="213"/>
      <c r="F125" s="214"/>
      <c r="G125" s="213"/>
      <c r="H125" s="213"/>
      <c r="I125" s="213"/>
      <c r="J125" s="213"/>
      <c r="K125" s="213"/>
      <c r="L125" s="213"/>
      <c r="M125" s="213"/>
      <c r="N125" s="213"/>
      <c r="O125" s="213"/>
      <c r="P125" s="213"/>
      <c r="Q125" s="213"/>
      <c r="R125" s="213"/>
    </row>
    <row r="126" spans="1:18" ht="21" customHeight="1" thickBot="1" x14ac:dyDescent="0.3">
      <c r="A126" s="601" t="s">
        <v>150</v>
      </c>
      <c r="B126" s="601"/>
      <c r="C126" s="601"/>
      <c r="D126" s="601"/>
      <c r="E126" s="601"/>
      <c r="F126" s="601"/>
      <c r="G126" s="601"/>
      <c r="H126" s="601"/>
      <c r="I126" s="601"/>
      <c r="J126" s="601"/>
      <c r="K126" s="601"/>
      <c r="L126" s="601"/>
      <c r="M126" s="601"/>
      <c r="N126" s="601"/>
      <c r="O126" s="601"/>
      <c r="P126" s="601"/>
      <c r="Q126" s="601"/>
      <c r="R126" s="601"/>
    </row>
    <row r="127" spans="1:18" x14ac:dyDescent="0.25">
      <c r="A127" s="596" t="s">
        <v>1</v>
      </c>
      <c r="B127" s="588" t="s">
        <v>2</v>
      </c>
      <c r="C127" s="588" t="s">
        <v>3</v>
      </c>
      <c r="D127" s="598" t="s">
        <v>4</v>
      </c>
      <c r="E127" s="599"/>
      <c r="F127" s="600"/>
      <c r="G127" s="588" t="s">
        <v>5</v>
      </c>
      <c r="H127" s="491" t="s">
        <v>6</v>
      </c>
      <c r="I127" s="492"/>
      <c r="J127" s="492"/>
      <c r="K127" s="492"/>
      <c r="L127" s="493"/>
      <c r="M127" s="489" t="s">
        <v>7</v>
      </c>
      <c r="N127" s="491"/>
      <c r="O127" s="491"/>
      <c r="P127" s="491"/>
      <c r="Q127" s="491"/>
      <c r="R127" s="592"/>
    </row>
    <row r="128" spans="1:18" ht="16.5" thickBot="1" x14ac:dyDescent="0.3">
      <c r="A128" s="597"/>
      <c r="B128" s="589"/>
      <c r="C128" s="589"/>
      <c r="D128" s="31" t="s">
        <v>54</v>
      </c>
      <c r="E128" s="31" t="s">
        <v>55</v>
      </c>
      <c r="F128" s="31" t="s">
        <v>56</v>
      </c>
      <c r="G128" s="589"/>
      <c r="H128" s="173" t="s">
        <v>11</v>
      </c>
      <c r="I128" s="173" t="s">
        <v>12</v>
      </c>
      <c r="J128" s="173" t="s">
        <v>13</v>
      </c>
      <c r="K128" s="173" t="s">
        <v>85</v>
      </c>
      <c r="L128" s="173" t="s">
        <v>15</v>
      </c>
      <c r="M128" s="194" t="s">
        <v>16</v>
      </c>
      <c r="N128" s="195" t="s">
        <v>17</v>
      </c>
      <c r="O128" s="195" t="s">
        <v>18</v>
      </c>
      <c r="P128" s="195" t="s">
        <v>19</v>
      </c>
      <c r="Q128" s="195" t="s">
        <v>20</v>
      </c>
      <c r="R128" s="196" t="s">
        <v>21</v>
      </c>
    </row>
    <row r="129" spans="1:18" x14ac:dyDescent="0.25">
      <c r="A129" s="48">
        <v>92</v>
      </c>
      <c r="B129" s="466" t="s">
        <v>204</v>
      </c>
      <c r="C129" s="330">
        <v>100</v>
      </c>
      <c r="D129" s="331">
        <f t="shared" ref="D129:R129" si="28">SUM(D130:D133)</f>
        <v>0.86</v>
      </c>
      <c r="E129" s="331">
        <f t="shared" si="28"/>
        <v>5.22</v>
      </c>
      <c r="F129" s="331">
        <f t="shared" si="28"/>
        <v>16.149999999999999</v>
      </c>
      <c r="G129" s="331">
        <f t="shared" si="28"/>
        <v>116.83</v>
      </c>
      <c r="H129" s="331">
        <f t="shared" si="28"/>
        <v>4.4999999999999998E-2</v>
      </c>
      <c r="I129" s="331">
        <f t="shared" si="28"/>
        <v>4.9000000000000002E-2</v>
      </c>
      <c r="J129" s="331">
        <f t="shared" si="28"/>
        <v>6.9499999999999993</v>
      </c>
      <c r="K129" s="331">
        <f t="shared" si="28"/>
        <v>1.0620000000000001</v>
      </c>
      <c r="L129" s="331">
        <f t="shared" si="28"/>
        <v>0.29799999999999999</v>
      </c>
      <c r="M129" s="331">
        <f t="shared" si="28"/>
        <v>36.599000000000004</v>
      </c>
      <c r="N129" s="331">
        <f t="shared" si="28"/>
        <v>4.0000000000000001E-3</v>
      </c>
      <c r="O129" s="331">
        <f t="shared" si="28"/>
        <v>24.01</v>
      </c>
      <c r="P129" s="331">
        <f t="shared" si="28"/>
        <v>0</v>
      </c>
      <c r="Q129" s="331">
        <f t="shared" si="28"/>
        <v>33.879999999999995</v>
      </c>
      <c r="R129" s="335">
        <f t="shared" si="28"/>
        <v>0.91500000000000004</v>
      </c>
    </row>
    <row r="130" spans="1:18" x14ac:dyDescent="0.25">
      <c r="A130" s="48"/>
      <c r="B130" s="5" t="s">
        <v>46</v>
      </c>
      <c r="C130" s="71" t="s">
        <v>205</v>
      </c>
      <c r="D130" s="124">
        <v>0.17</v>
      </c>
      <c r="E130" s="124">
        <v>0.17</v>
      </c>
      <c r="F130" s="124">
        <v>4.21</v>
      </c>
      <c r="G130" s="124">
        <v>20.21</v>
      </c>
      <c r="H130" s="134">
        <v>3.9E-2</v>
      </c>
      <c r="I130" s="134">
        <v>4.4999999999999998E-2</v>
      </c>
      <c r="J130" s="124">
        <v>4.3</v>
      </c>
      <c r="K130" s="124">
        <v>2E-3</v>
      </c>
      <c r="L130" s="124">
        <v>8.5999999999999993E-2</v>
      </c>
      <c r="M130" s="134">
        <v>33.15</v>
      </c>
      <c r="N130" s="135">
        <v>1E-3</v>
      </c>
      <c r="O130" s="135">
        <v>3.87</v>
      </c>
      <c r="P130" s="135">
        <v>0</v>
      </c>
      <c r="Q130" s="135">
        <v>4.7300000000000004</v>
      </c>
      <c r="R130" s="136">
        <v>0.45</v>
      </c>
    </row>
    <row r="131" spans="1:18" x14ac:dyDescent="0.25">
      <c r="A131" s="48"/>
      <c r="B131" s="5" t="s">
        <v>29</v>
      </c>
      <c r="C131" s="71" t="s">
        <v>206</v>
      </c>
      <c r="D131" s="124">
        <v>0.69</v>
      </c>
      <c r="E131" s="124">
        <v>0.05</v>
      </c>
      <c r="F131" s="124">
        <v>3.66</v>
      </c>
      <c r="G131" s="124">
        <v>18.55</v>
      </c>
      <c r="H131" s="134">
        <v>6.0000000000000001E-3</v>
      </c>
      <c r="I131" s="134">
        <v>4.0000000000000001E-3</v>
      </c>
      <c r="J131" s="124">
        <v>2.65</v>
      </c>
      <c r="K131" s="124">
        <v>1.06</v>
      </c>
      <c r="L131" s="124">
        <v>0.21199999999999999</v>
      </c>
      <c r="M131" s="134">
        <v>3.2</v>
      </c>
      <c r="N131" s="135">
        <v>3.0000000000000001E-3</v>
      </c>
      <c r="O131" s="135">
        <v>20.14</v>
      </c>
      <c r="P131" s="135">
        <v>0</v>
      </c>
      <c r="Q131" s="135">
        <v>29.15</v>
      </c>
      <c r="R131" s="136">
        <v>0.44</v>
      </c>
    </row>
    <row r="132" spans="1:18" x14ac:dyDescent="0.25">
      <c r="A132" s="48"/>
      <c r="B132" s="72" t="s">
        <v>69</v>
      </c>
      <c r="C132" s="100" t="s">
        <v>207</v>
      </c>
      <c r="D132" s="134">
        <v>0</v>
      </c>
      <c r="E132" s="134">
        <v>0</v>
      </c>
      <c r="F132" s="134">
        <v>8.2799999999999994</v>
      </c>
      <c r="G132" s="134">
        <v>33.119999999999997</v>
      </c>
      <c r="H132" s="134">
        <v>0</v>
      </c>
      <c r="I132" s="134">
        <v>0</v>
      </c>
      <c r="J132" s="134">
        <v>0</v>
      </c>
      <c r="K132" s="134">
        <v>0</v>
      </c>
      <c r="L132" s="134">
        <v>0</v>
      </c>
      <c r="M132" s="134">
        <v>0.249</v>
      </c>
      <c r="N132" s="135">
        <v>0</v>
      </c>
      <c r="O132" s="135">
        <v>0</v>
      </c>
      <c r="P132" s="135">
        <v>0</v>
      </c>
      <c r="Q132" s="135">
        <v>0</v>
      </c>
      <c r="R132" s="136">
        <v>2.5000000000000001E-2</v>
      </c>
    </row>
    <row r="133" spans="1:18" x14ac:dyDescent="0.25">
      <c r="A133" s="48"/>
      <c r="B133" s="72" t="s">
        <v>163</v>
      </c>
      <c r="C133" s="100" t="s">
        <v>113</v>
      </c>
      <c r="D133" s="134">
        <v>0</v>
      </c>
      <c r="E133" s="134">
        <v>5</v>
      </c>
      <c r="F133" s="134">
        <v>0</v>
      </c>
      <c r="G133" s="134">
        <v>44.95</v>
      </c>
      <c r="H133" s="134">
        <v>0</v>
      </c>
      <c r="I133" s="134">
        <v>0</v>
      </c>
      <c r="J133" s="134">
        <v>0</v>
      </c>
      <c r="K133" s="134">
        <v>0</v>
      </c>
      <c r="L133" s="134">
        <v>0</v>
      </c>
      <c r="M133" s="134">
        <v>0</v>
      </c>
      <c r="N133" s="135">
        <v>0</v>
      </c>
      <c r="O133" s="135">
        <v>0</v>
      </c>
      <c r="P133" s="135">
        <v>0</v>
      </c>
      <c r="Q133" s="135">
        <v>0</v>
      </c>
      <c r="R133" s="136">
        <v>0</v>
      </c>
    </row>
    <row r="134" spans="1:18" ht="15" x14ac:dyDescent="0.25">
      <c r="A134" s="57">
        <v>215</v>
      </c>
      <c r="B134" s="465" t="s">
        <v>157</v>
      </c>
      <c r="C134" s="22" t="s">
        <v>485</v>
      </c>
      <c r="D134" s="437">
        <f t="shared" ref="D134:R134" si="29">SUM(D135:D138)</f>
        <v>14.87</v>
      </c>
      <c r="E134" s="437">
        <f t="shared" si="29"/>
        <v>23.36</v>
      </c>
      <c r="F134" s="437">
        <f t="shared" si="29"/>
        <v>2.92</v>
      </c>
      <c r="G134" s="437">
        <f t="shared" si="29"/>
        <v>281.72000000000003</v>
      </c>
      <c r="H134" s="437">
        <f t="shared" si="29"/>
        <v>0.106</v>
      </c>
      <c r="I134" s="437">
        <f t="shared" si="29"/>
        <v>0.56400000000000006</v>
      </c>
      <c r="J134" s="437">
        <f t="shared" si="29"/>
        <v>0.24399999999999999</v>
      </c>
      <c r="K134" s="148">
        <f t="shared" si="29"/>
        <v>0.28200000000000003</v>
      </c>
      <c r="L134" s="148">
        <f t="shared" si="29"/>
        <v>0.59400000000000008</v>
      </c>
      <c r="M134" s="437">
        <f t="shared" si="29"/>
        <v>180.39599999999999</v>
      </c>
      <c r="N134" s="437">
        <f t="shared" si="29"/>
        <v>2.7999999999999997E-2</v>
      </c>
      <c r="O134" s="437">
        <f t="shared" si="29"/>
        <v>25.946999999999999</v>
      </c>
      <c r="P134" s="437">
        <f t="shared" si="29"/>
        <v>0.03</v>
      </c>
      <c r="Q134" s="437">
        <f t="shared" si="29"/>
        <v>271.62</v>
      </c>
      <c r="R134" s="438">
        <f t="shared" si="29"/>
        <v>2.3260000000000001</v>
      </c>
    </row>
    <row r="135" spans="1:18" ht="30" x14ac:dyDescent="0.25">
      <c r="A135" s="57"/>
      <c r="B135" s="5" t="s">
        <v>75</v>
      </c>
      <c r="C135" s="419" t="s">
        <v>496</v>
      </c>
      <c r="D135" s="5">
        <v>1.22</v>
      </c>
      <c r="E135" s="5">
        <v>1.42</v>
      </c>
      <c r="F135" s="5">
        <v>1.91</v>
      </c>
      <c r="G135" s="5">
        <v>25.57</v>
      </c>
      <c r="H135" s="153">
        <v>0</v>
      </c>
      <c r="I135" s="153">
        <v>6.0000000000000001E-3</v>
      </c>
      <c r="J135" s="5">
        <v>0.24399999999999999</v>
      </c>
      <c r="K135" s="147">
        <v>2.4E-2</v>
      </c>
      <c r="L135" s="147">
        <v>5.3999999999999999E-2</v>
      </c>
      <c r="M135" s="153">
        <v>1.296</v>
      </c>
      <c r="N135" s="154">
        <v>0</v>
      </c>
      <c r="O135" s="154">
        <v>2.7E-2</v>
      </c>
      <c r="P135" s="154">
        <v>0</v>
      </c>
      <c r="Q135" s="154">
        <v>1.62</v>
      </c>
      <c r="R135" s="155">
        <v>1.0999999999999999E-2</v>
      </c>
    </row>
    <row r="136" spans="1:18" ht="15" x14ac:dyDescent="0.25">
      <c r="A136" s="57"/>
      <c r="B136" s="5" t="s">
        <v>43</v>
      </c>
      <c r="C136" s="419" t="s">
        <v>481</v>
      </c>
      <c r="D136" s="5">
        <v>0.09</v>
      </c>
      <c r="E136" s="5">
        <v>4.34</v>
      </c>
      <c r="F136" s="5">
        <v>0.12</v>
      </c>
      <c r="G136" s="5">
        <v>39.99</v>
      </c>
      <c r="H136" s="153">
        <v>4.2999999999999997E-2</v>
      </c>
      <c r="I136" s="153">
        <v>0.16200000000000001</v>
      </c>
      <c r="J136" s="5">
        <v>0</v>
      </c>
      <c r="K136" s="147">
        <v>2.4E-2</v>
      </c>
      <c r="L136" s="147">
        <v>0</v>
      </c>
      <c r="M136" s="153">
        <v>129.6</v>
      </c>
      <c r="N136" s="154">
        <v>0.01</v>
      </c>
      <c r="O136" s="154">
        <v>15.12</v>
      </c>
      <c r="P136" s="154">
        <v>2E-3</v>
      </c>
      <c r="Q136" s="154">
        <v>97.2</v>
      </c>
      <c r="R136" s="155">
        <v>6.5000000000000002E-2</v>
      </c>
    </row>
    <row r="137" spans="1:18" ht="15" x14ac:dyDescent="0.25">
      <c r="A137" s="57"/>
      <c r="B137" s="5" t="s">
        <v>43</v>
      </c>
      <c r="C137" s="419" t="s">
        <v>480</v>
      </c>
      <c r="D137" s="5">
        <v>0.11</v>
      </c>
      <c r="E137" s="5">
        <v>5.42</v>
      </c>
      <c r="F137" s="5">
        <v>0.15</v>
      </c>
      <c r="G137" s="5">
        <v>49.92</v>
      </c>
      <c r="H137" s="153">
        <v>0</v>
      </c>
      <c r="I137" s="153">
        <v>0</v>
      </c>
      <c r="J137" s="5">
        <v>0</v>
      </c>
      <c r="K137" s="147">
        <v>0</v>
      </c>
      <c r="L137" s="147">
        <v>0</v>
      </c>
      <c r="M137" s="153">
        <v>0</v>
      </c>
      <c r="N137" s="154">
        <v>0</v>
      </c>
      <c r="O137" s="154">
        <v>0</v>
      </c>
      <c r="P137" s="154">
        <v>0</v>
      </c>
      <c r="Q137" s="154">
        <v>0</v>
      </c>
      <c r="R137" s="155">
        <v>0</v>
      </c>
    </row>
    <row r="138" spans="1:18" ht="30" x14ac:dyDescent="0.25">
      <c r="A138" s="57"/>
      <c r="B138" s="5" t="s">
        <v>95</v>
      </c>
      <c r="C138" s="419" t="s">
        <v>495</v>
      </c>
      <c r="D138" s="5">
        <v>13.45</v>
      </c>
      <c r="E138" s="5">
        <v>12.18</v>
      </c>
      <c r="F138" s="5">
        <v>0.74</v>
      </c>
      <c r="G138" s="5">
        <v>166.24</v>
      </c>
      <c r="H138" s="153">
        <v>6.3E-2</v>
      </c>
      <c r="I138" s="153">
        <v>0.39600000000000002</v>
      </c>
      <c r="J138" s="5">
        <v>0</v>
      </c>
      <c r="K138" s="147">
        <v>0.23400000000000001</v>
      </c>
      <c r="L138" s="147">
        <v>0.54</v>
      </c>
      <c r="M138" s="153">
        <v>49.5</v>
      </c>
      <c r="N138" s="154">
        <v>1.7999999999999999E-2</v>
      </c>
      <c r="O138" s="154">
        <v>10.8</v>
      </c>
      <c r="P138" s="154">
        <v>2.8000000000000001E-2</v>
      </c>
      <c r="Q138" s="154">
        <v>172.8</v>
      </c>
      <c r="R138" s="155">
        <v>2.25</v>
      </c>
    </row>
    <row r="139" spans="1:18" ht="28.5" x14ac:dyDescent="0.25">
      <c r="A139" s="48">
        <v>395</v>
      </c>
      <c r="B139" s="465" t="s">
        <v>73</v>
      </c>
      <c r="C139" s="16" t="s">
        <v>45</v>
      </c>
      <c r="D139" s="49">
        <f t="shared" ref="D139:R139" si="30">SUM(D140:D143)</f>
        <v>3.59</v>
      </c>
      <c r="E139" s="49">
        <f t="shared" si="30"/>
        <v>3.43</v>
      </c>
      <c r="F139" s="49">
        <f t="shared" si="30"/>
        <v>16.830000000000002</v>
      </c>
      <c r="G139" s="49">
        <f t="shared" si="30"/>
        <v>111.79</v>
      </c>
      <c r="H139" s="49">
        <f t="shared" si="30"/>
        <v>0.02</v>
      </c>
      <c r="I139" s="49">
        <f t="shared" si="30"/>
        <v>7.4999999999999997E-2</v>
      </c>
      <c r="J139" s="49">
        <f t="shared" si="30"/>
        <v>0.6</v>
      </c>
      <c r="K139" s="49">
        <f t="shared" si="30"/>
        <v>2.1999999999999999E-2</v>
      </c>
      <c r="L139" s="49">
        <f t="shared" si="30"/>
        <v>0</v>
      </c>
      <c r="M139" s="49">
        <f t="shared" si="30"/>
        <v>60.6</v>
      </c>
      <c r="N139" s="49">
        <f t="shared" si="30"/>
        <v>8.9999999999999993E-3</v>
      </c>
      <c r="O139" s="49">
        <f t="shared" si="30"/>
        <v>14</v>
      </c>
      <c r="P139" s="49">
        <f t="shared" si="30"/>
        <v>0</v>
      </c>
      <c r="Q139" s="49">
        <f t="shared" si="30"/>
        <v>30</v>
      </c>
      <c r="R139" s="50">
        <f t="shared" si="30"/>
        <v>0.09</v>
      </c>
    </row>
    <row r="140" spans="1:18" x14ac:dyDescent="0.25">
      <c r="A140" s="48"/>
      <c r="B140" s="5" t="s">
        <v>32</v>
      </c>
      <c r="C140" s="6" t="s">
        <v>74</v>
      </c>
      <c r="D140" s="324">
        <v>0</v>
      </c>
      <c r="E140" s="324">
        <v>0</v>
      </c>
      <c r="F140" s="324">
        <v>0</v>
      </c>
      <c r="G140" s="324">
        <v>0</v>
      </c>
      <c r="H140" s="51">
        <v>0</v>
      </c>
      <c r="I140" s="51">
        <v>0</v>
      </c>
      <c r="J140" s="324">
        <v>0</v>
      </c>
      <c r="K140" s="324">
        <v>0</v>
      </c>
      <c r="L140" s="324">
        <v>0</v>
      </c>
      <c r="M140" s="51">
        <v>0</v>
      </c>
      <c r="N140" s="52">
        <v>0</v>
      </c>
      <c r="O140" s="52">
        <v>0</v>
      </c>
      <c r="P140" s="52">
        <v>0</v>
      </c>
      <c r="Q140" s="52">
        <v>0</v>
      </c>
      <c r="R140" s="53">
        <v>0</v>
      </c>
    </row>
    <row r="141" spans="1:18" ht="30" x14ac:dyDescent="0.25">
      <c r="A141" s="48"/>
      <c r="B141" s="5" t="s">
        <v>75</v>
      </c>
      <c r="C141" s="6" t="s">
        <v>76</v>
      </c>
      <c r="D141" s="324">
        <v>3.5</v>
      </c>
      <c r="E141" s="324">
        <v>3</v>
      </c>
      <c r="F141" s="324">
        <v>4.7</v>
      </c>
      <c r="G141" s="324">
        <v>63</v>
      </c>
      <c r="H141" s="51">
        <v>0</v>
      </c>
      <c r="I141" s="51">
        <v>0</v>
      </c>
      <c r="J141" s="324">
        <v>0.6</v>
      </c>
      <c r="K141" s="324">
        <v>2.1999999999999999E-2</v>
      </c>
      <c r="L141" s="324">
        <v>0</v>
      </c>
      <c r="M141" s="51">
        <v>0</v>
      </c>
      <c r="N141" s="52">
        <v>8.9999999999999993E-3</v>
      </c>
      <c r="O141" s="52">
        <v>14</v>
      </c>
      <c r="P141" s="52">
        <v>0</v>
      </c>
      <c r="Q141" s="52">
        <v>30</v>
      </c>
      <c r="R141" s="53">
        <v>0</v>
      </c>
    </row>
    <row r="142" spans="1:18" x14ac:dyDescent="0.25">
      <c r="A142" s="48"/>
      <c r="B142" s="5" t="s">
        <v>47</v>
      </c>
      <c r="C142" s="6" t="s">
        <v>77</v>
      </c>
      <c r="D142" s="324">
        <v>0</v>
      </c>
      <c r="E142" s="324">
        <v>0</v>
      </c>
      <c r="F142" s="324">
        <v>11.1</v>
      </c>
      <c r="G142" s="324">
        <v>42.14</v>
      </c>
      <c r="H142" s="51">
        <v>0</v>
      </c>
      <c r="I142" s="51">
        <v>0</v>
      </c>
      <c r="J142" s="324">
        <v>0</v>
      </c>
      <c r="K142" s="324">
        <v>0</v>
      </c>
      <c r="L142" s="324">
        <v>0</v>
      </c>
      <c r="M142" s="51">
        <v>0.6</v>
      </c>
      <c r="N142" s="52">
        <v>0</v>
      </c>
      <c r="O142" s="52">
        <v>0</v>
      </c>
      <c r="P142" s="52">
        <v>0</v>
      </c>
      <c r="Q142" s="52">
        <v>0</v>
      </c>
      <c r="R142" s="53">
        <v>0.06</v>
      </c>
    </row>
    <row r="143" spans="1:18" x14ac:dyDescent="0.25">
      <c r="A143" s="48"/>
      <c r="B143" s="5" t="s">
        <v>78</v>
      </c>
      <c r="C143" s="6" t="s">
        <v>79</v>
      </c>
      <c r="D143" s="324">
        <v>0.09</v>
      </c>
      <c r="E143" s="324">
        <v>0.43</v>
      </c>
      <c r="F143" s="324">
        <v>1.03</v>
      </c>
      <c r="G143" s="324">
        <v>6.65</v>
      </c>
      <c r="H143" s="51">
        <v>0.02</v>
      </c>
      <c r="I143" s="51">
        <v>7.4999999999999997E-2</v>
      </c>
      <c r="J143" s="324">
        <v>0</v>
      </c>
      <c r="K143" s="324">
        <v>0</v>
      </c>
      <c r="L143" s="324">
        <v>0</v>
      </c>
      <c r="M143" s="51">
        <v>60</v>
      </c>
      <c r="N143" s="52">
        <v>0</v>
      </c>
      <c r="O143" s="52">
        <v>0</v>
      </c>
      <c r="P143" s="52">
        <v>0</v>
      </c>
      <c r="Q143" s="52">
        <v>0</v>
      </c>
      <c r="R143" s="53">
        <v>0.03</v>
      </c>
    </row>
    <row r="144" spans="1:18" ht="15" x14ac:dyDescent="0.25">
      <c r="A144" s="33" t="s">
        <v>145</v>
      </c>
      <c r="B144" s="444" t="s">
        <v>49</v>
      </c>
      <c r="C144" s="34">
        <v>30</v>
      </c>
      <c r="D144" s="111">
        <f t="shared" ref="D144:R144" si="31">SUM(D145)</f>
        <v>1.98</v>
      </c>
      <c r="E144" s="111">
        <f t="shared" si="31"/>
        <v>0.27</v>
      </c>
      <c r="F144" s="111">
        <f t="shared" si="31"/>
        <v>11.4</v>
      </c>
      <c r="G144" s="111">
        <f t="shared" si="31"/>
        <v>59.7</v>
      </c>
      <c r="H144" s="35">
        <f t="shared" si="31"/>
        <v>4.8000000000000001E-2</v>
      </c>
      <c r="I144" s="111">
        <f t="shared" si="31"/>
        <v>1.7999999999999999E-2</v>
      </c>
      <c r="J144" s="35">
        <f t="shared" si="31"/>
        <v>0</v>
      </c>
      <c r="K144" s="35">
        <f t="shared" si="31"/>
        <v>0</v>
      </c>
      <c r="L144" s="35">
        <f t="shared" si="31"/>
        <v>0.39</v>
      </c>
      <c r="M144" s="35">
        <f t="shared" si="31"/>
        <v>6.9</v>
      </c>
      <c r="N144" s="35">
        <f t="shared" si="31"/>
        <v>1E-3</v>
      </c>
      <c r="O144" s="35">
        <f t="shared" si="31"/>
        <v>9.9</v>
      </c>
      <c r="P144" s="35">
        <f t="shared" si="31"/>
        <v>2E-3</v>
      </c>
      <c r="Q144" s="35">
        <f t="shared" si="31"/>
        <v>26.1</v>
      </c>
      <c r="R144" s="112">
        <f t="shared" si="31"/>
        <v>0.6</v>
      </c>
    </row>
    <row r="145" spans="1:18" ht="30.75" thickBot="1" x14ac:dyDescent="0.3">
      <c r="A145" s="76"/>
      <c r="B145" s="5" t="s">
        <v>50</v>
      </c>
      <c r="C145" s="77" t="s">
        <v>51</v>
      </c>
      <c r="D145" s="38">
        <v>1.98</v>
      </c>
      <c r="E145" s="38">
        <v>0.27</v>
      </c>
      <c r="F145" s="38">
        <v>11.4</v>
      </c>
      <c r="G145" s="38">
        <v>59.7</v>
      </c>
      <c r="H145" s="38">
        <v>4.8000000000000001E-2</v>
      </c>
      <c r="I145" s="38">
        <v>1.7999999999999999E-2</v>
      </c>
      <c r="J145" s="38">
        <v>0</v>
      </c>
      <c r="K145" s="38">
        <v>0</v>
      </c>
      <c r="L145" s="38">
        <v>0.39</v>
      </c>
      <c r="M145" s="38">
        <v>6.9</v>
      </c>
      <c r="N145" s="39">
        <v>1E-3</v>
      </c>
      <c r="O145" s="39">
        <v>9.9</v>
      </c>
      <c r="P145" s="39">
        <v>2E-3</v>
      </c>
      <c r="Q145" s="39">
        <v>26.1</v>
      </c>
      <c r="R145" s="40">
        <v>0.6</v>
      </c>
    </row>
    <row r="146" spans="1:18" thickBot="1" x14ac:dyDescent="0.3">
      <c r="A146" s="554" t="s">
        <v>149</v>
      </c>
      <c r="B146" s="555"/>
      <c r="C146" s="556"/>
      <c r="D146" s="64">
        <f>SUM(D129,D134,D139,D144)</f>
        <v>21.3</v>
      </c>
      <c r="E146" s="64">
        <f t="shared" ref="E146:R146" si="32">SUM(E129,E134,E139,E144)</f>
        <v>32.28</v>
      </c>
      <c r="F146" s="64">
        <f t="shared" si="32"/>
        <v>47.300000000000004</v>
      </c>
      <c r="G146" s="64">
        <f t="shared" si="32"/>
        <v>570.04000000000008</v>
      </c>
      <c r="H146" s="64">
        <f t="shared" si="32"/>
        <v>0.21899999999999997</v>
      </c>
      <c r="I146" s="64">
        <f t="shared" si="32"/>
        <v>0.70600000000000007</v>
      </c>
      <c r="J146" s="64">
        <f t="shared" si="32"/>
        <v>7.7939999999999987</v>
      </c>
      <c r="K146" s="64">
        <f t="shared" si="32"/>
        <v>1.3660000000000001</v>
      </c>
      <c r="L146" s="64">
        <f t="shared" si="32"/>
        <v>1.282</v>
      </c>
      <c r="M146" s="64">
        <f t="shared" si="32"/>
        <v>284.495</v>
      </c>
      <c r="N146" s="64">
        <f t="shared" si="32"/>
        <v>4.2000000000000003E-2</v>
      </c>
      <c r="O146" s="64">
        <f t="shared" si="32"/>
        <v>73.856999999999999</v>
      </c>
      <c r="P146" s="64">
        <f t="shared" si="32"/>
        <v>3.2000000000000001E-2</v>
      </c>
      <c r="Q146" s="64">
        <f t="shared" si="32"/>
        <v>361.6</v>
      </c>
      <c r="R146" s="64">
        <f t="shared" si="32"/>
        <v>3.931</v>
      </c>
    </row>
    <row r="148" spans="1:18" ht="201.75" customHeight="1" x14ac:dyDescent="0.25"/>
    <row r="149" spans="1:18" hidden="1" x14ac:dyDescent="0.25"/>
    <row r="150" spans="1:18" ht="16.5" thickBot="1" x14ac:dyDescent="0.3">
      <c r="A150" s="593" t="s">
        <v>0</v>
      </c>
      <c r="B150" s="593"/>
      <c r="C150" s="593"/>
      <c r="D150" s="593"/>
      <c r="E150" s="593"/>
      <c r="F150" s="593"/>
      <c r="G150" s="593"/>
      <c r="H150" s="593"/>
      <c r="I150" s="593"/>
      <c r="J150" s="593"/>
      <c r="K150" s="593"/>
      <c r="L150" s="593"/>
      <c r="M150" s="593"/>
      <c r="N150" s="593"/>
      <c r="O150" s="593"/>
      <c r="P150" s="593"/>
      <c r="Q150" s="593"/>
      <c r="R150" s="593"/>
    </row>
    <row r="151" spans="1:18" x14ac:dyDescent="0.25">
      <c r="A151" s="586" t="s">
        <v>1</v>
      </c>
      <c r="B151" s="588" t="s">
        <v>2</v>
      </c>
      <c r="C151" s="594" t="s">
        <v>3</v>
      </c>
      <c r="D151" s="491" t="s">
        <v>4</v>
      </c>
      <c r="E151" s="492"/>
      <c r="F151" s="493"/>
      <c r="G151" s="588" t="s">
        <v>5</v>
      </c>
      <c r="H151" s="491" t="s">
        <v>6</v>
      </c>
      <c r="I151" s="492"/>
      <c r="J151" s="492"/>
      <c r="K151" s="492"/>
      <c r="L151" s="493"/>
      <c r="M151" s="489" t="s">
        <v>7</v>
      </c>
      <c r="N151" s="491"/>
      <c r="O151" s="491"/>
      <c r="P151" s="491"/>
      <c r="Q151" s="491"/>
      <c r="R151" s="592"/>
    </row>
    <row r="152" spans="1:18" ht="32.25" thickBot="1" x14ac:dyDescent="0.3">
      <c r="A152" s="587"/>
      <c r="B152" s="589"/>
      <c r="C152" s="595"/>
      <c r="D152" s="173" t="s">
        <v>8</v>
      </c>
      <c r="E152" s="173" t="s">
        <v>9</v>
      </c>
      <c r="F152" s="173" t="s">
        <v>10</v>
      </c>
      <c r="G152" s="589"/>
      <c r="H152" s="173" t="s">
        <v>11</v>
      </c>
      <c r="I152" s="173" t="s">
        <v>12</v>
      </c>
      <c r="J152" s="173" t="s">
        <v>13</v>
      </c>
      <c r="K152" s="173" t="s">
        <v>85</v>
      </c>
      <c r="L152" s="173" t="s">
        <v>15</v>
      </c>
      <c r="M152" s="194" t="s">
        <v>16</v>
      </c>
      <c r="N152" s="195" t="s">
        <v>17</v>
      </c>
      <c r="O152" s="195" t="s">
        <v>18</v>
      </c>
      <c r="P152" s="195" t="s">
        <v>19</v>
      </c>
      <c r="Q152" s="195" t="s">
        <v>20</v>
      </c>
      <c r="R152" s="196" t="s">
        <v>21</v>
      </c>
    </row>
    <row r="153" spans="1:18" ht="15" x14ac:dyDescent="0.25">
      <c r="A153" s="33">
        <v>1</v>
      </c>
      <c r="B153" s="444" t="s">
        <v>57</v>
      </c>
      <c r="C153" s="34">
        <v>40</v>
      </c>
      <c r="D153" s="35">
        <f t="shared" ref="D153:R153" si="33">SUM(D154:D156)</f>
        <v>4.9640000000000004</v>
      </c>
      <c r="E153" s="35">
        <f t="shared" si="33"/>
        <v>9.3699999999999992</v>
      </c>
      <c r="F153" s="35">
        <f t="shared" si="33"/>
        <v>9.7479999999999993</v>
      </c>
      <c r="G153" s="35">
        <f t="shared" si="33"/>
        <v>144.29000000000002</v>
      </c>
      <c r="H153" s="35">
        <f t="shared" si="33"/>
        <v>3.9E-2</v>
      </c>
      <c r="I153" s="35">
        <f t="shared" si="33"/>
        <v>6.3E-2</v>
      </c>
      <c r="J153" s="35">
        <f t="shared" si="33"/>
        <v>0.1</v>
      </c>
      <c r="K153" s="35">
        <f t="shared" si="33"/>
        <v>6.9000000000000006E-2</v>
      </c>
      <c r="L153" s="35">
        <f t="shared" si="33"/>
        <v>0.39400000000000002</v>
      </c>
      <c r="M153" s="35">
        <f t="shared" si="33"/>
        <v>132.6</v>
      </c>
      <c r="N153" s="35">
        <f t="shared" si="33"/>
        <v>1E-3</v>
      </c>
      <c r="O153" s="35">
        <f t="shared" si="33"/>
        <v>11.254</v>
      </c>
      <c r="P153" s="35">
        <f t="shared" si="33"/>
        <v>3.0000000000000001E-3</v>
      </c>
      <c r="Q153" s="35">
        <f t="shared" si="33"/>
        <v>85.44</v>
      </c>
      <c r="R153" s="36">
        <f t="shared" si="33"/>
        <v>0.55800000000000005</v>
      </c>
    </row>
    <row r="154" spans="1:18" ht="15" x14ac:dyDescent="0.25">
      <c r="A154" s="33"/>
      <c r="B154" s="464" t="s">
        <v>43</v>
      </c>
      <c r="C154" s="37" t="s">
        <v>58</v>
      </c>
      <c r="D154" s="38">
        <v>5.3999999999999999E-2</v>
      </c>
      <c r="E154" s="38">
        <v>4.93</v>
      </c>
      <c r="F154" s="38">
        <v>8.7999999999999995E-2</v>
      </c>
      <c r="G154" s="38">
        <v>45.02</v>
      </c>
      <c r="H154" s="38">
        <v>1E-3</v>
      </c>
      <c r="I154" s="38">
        <v>8.0000000000000002E-3</v>
      </c>
      <c r="J154" s="38">
        <v>0</v>
      </c>
      <c r="K154" s="38">
        <v>3.1E-2</v>
      </c>
      <c r="L154" s="38">
        <v>6.8000000000000005E-2</v>
      </c>
      <c r="M154" s="38">
        <v>1.6319999999999999</v>
      </c>
      <c r="N154" s="39">
        <v>0</v>
      </c>
      <c r="O154" s="39">
        <v>3.4000000000000002E-2</v>
      </c>
      <c r="P154" s="39">
        <v>0</v>
      </c>
      <c r="Q154" s="39">
        <v>2.04</v>
      </c>
      <c r="R154" s="40">
        <v>1.4E-2</v>
      </c>
    </row>
    <row r="155" spans="1:18" ht="15" x14ac:dyDescent="0.25">
      <c r="A155" s="33"/>
      <c r="B155" s="464" t="s">
        <v>59</v>
      </c>
      <c r="C155" s="37" t="s">
        <v>60</v>
      </c>
      <c r="D155" s="38">
        <v>3.33</v>
      </c>
      <c r="E155" s="38">
        <v>4.24</v>
      </c>
      <c r="F155" s="38">
        <v>0</v>
      </c>
      <c r="G155" s="38">
        <v>52.27</v>
      </c>
      <c r="H155" s="38">
        <v>6.0000000000000001E-3</v>
      </c>
      <c r="I155" s="38">
        <v>4.2999999999999997E-2</v>
      </c>
      <c r="J155" s="38">
        <v>0.1</v>
      </c>
      <c r="K155" s="38">
        <v>3.7999999999999999E-2</v>
      </c>
      <c r="L155" s="38">
        <v>6.6000000000000003E-2</v>
      </c>
      <c r="M155" s="38">
        <v>126.36799999999999</v>
      </c>
      <c r="N155" s="39">
        <v>0</v>
      </c>
      <c r="O155" s="39">
        <v>4.62</v>
      </c>
      <c r="P155" s="39">
        <v>2E-3</v>
      </c>
      <c r="Q155" s="39">
        <v>66</v>
      </c>
      <c r="R155" s="40">
        <v>0.14399999999999999</v>
      </c>
    </row>
    <row r="156" spans="1:18" ht="15" x14ac:dyDescent="0.25">
      <c r="A156" s="33"/>
      <c r="B156" s="464" t="s">
        <v>61</v>
      </c>
      <c r="C156" s="37" t="s">
        <v>48</v>
      </c>
      <c r="D156" s="38">
        <v>1.58</v>
      </c>
      <c r="E156" s="38">
        <v>0.2</v>
      </c>
      <c r="F156" s="38">
        <v>9.66</v>
      </c>
      <c r="G156" s="38">
        <v>47</v>
      </c>
      <c r="H156" s="38">
        <v>3.2000000000000001E-2</v>
      </c>
      <c r="I156" s="38">
        <v>1.2E-2</v>
      </c>
      <c r="J156" s="38">
        <v>0</v>
      </c>
      <c r="K156" s="38">
        <v>0</v>
      </c>
      <c r="L156" s="38">
        <v>0.26</v>
      </c>
      <c r="M156" s="38">
        <v>4.5999999999999996</v>
      </c>
      <c r="N156" s="39">
        <v>1E-3</v>
      </c>
      <c r="O156" s="39">
        <v>6.6</v>
      </c>
      <c r="P156" s="39">
        <v>1E-3</v>
      </c>
      <c r="Q156" s="39">
        <v>17.399999999999999</v>
      </c>
      <c r="R156" s="40">
        <v>0.4</v>
      </c>
    </row>
    <row r="157" spans="1:18" ht="42.75" x14ac:dyDescent="0.25">
      <c r="A157" s="33">
        <v>66</v>
      </c>
      <c r="B157" s="465" t="s">
        <v>131</v>
      </c>
      <c r="C157" s="34">
        <v>200</v>
      </c>
      <c r="D157" s="35">
        <f t="shared" ref="D157:R157" si="34">SUM(D158:D164)</f>
        <v>6.33</v>
      </c>
      <c r="E157" s="35">
        <f t="shared" si="34"/>
        <v>9.08</v>
      </c>
      <c r="F157" s="35">
        <f t="shared" si="34"/>
        <v>26.020000000000003</v>
      </c>
      <c r="G157" s="35">
        <f t="shared" si="34"/>
        <v>212.40000000000003</v>
      </c>
      <c r="H157" s="35">
        <f t="shared" si="34"/>
        <v>0.11100000000000002</v>
      </c>
      <c r="I157" s="35">
        <f t="shared" si="34"/>
        <v>0.24000000000000002</v>
      </c>
      <c r="J157" s="35">
        <f t="shared" si="34"/>
        <v>1.95</v>
      </c>
      <c r="K157" s="35">
        <f t="shared" si="34"/>
        <v>0.06</v>
      </c>
      <c r="L157" s="35">
        <f t="shared" si="34"/>
        <v>0.13</v>
      </c>
      <c r="M157" s="35">
        <f t="shared" si="34"/>
        <v>185.12</v>
      </c>
      <c r="N157" s="35">
        <f t="shared" si="34"/>
        <v>1.2999999999999999E-2</v>
      </c>
      <c r="O157" s="35">
        <f t="shared" si="34"/>
        <v>34.33</v>
      </c>
      <c r="P157" s="35">
        <f t="shared" si="34"/>
        <v>4.0000000000000001E-3</v>
      </c>
      <c r="Q157" s="35">
        <f t="shared" si="34"/>
        <v>175.10000000000002</v>
      </c>
      <c r="R157" s="36">
        <f t="shared" si="34"/>
        <v>0.49</v>
      </c>
    </row>
    <row r="158" spans="1:18" ht="15" x14ac:dyDescent="0.25">
      <c r="A158" s="76"/>
      <c r="B158" s="464" t="s">
        <v>43</v>
      </c>
      <c r="C158" s="77" t="s">
        <v>132</v>
      </c>
      <c r="D158" s="37">
        <v>0.08</v>
      </c>
      <c r="E158" s="37">
        <v>3.69</v>
      </c>
      <c r="F158" s="37">
        <v>0.1</v>
      </c>
      <c r="G158" s="37">
        <v>33.96</v>
      </c>
      <c r="H158" s="37">
        <v>1E-3</v>
      </c>
      <c r="I158" s="37">
        <v>7.0000000000000001E-3</v>
      </c>
      <c r="J158" s="37">
        <v>0</v>
      </c>
      <c r="K158" s="38">
        <v>2.7E-2</v>
      </c>
      <c r="L158" s="38">
        <v>0.06</v>
      </c>
      <c r="M158" s="38">
        <v>1.44</v>
      </c>
      <c r="N158" s="39">
        <v>0</v>
      </c>
      <c r="O158" s="39">
        <v>0.03</v>
      </c>
      <c r="P158" s="39">
        <v>0</v>
      </c>
      <c r="Q158" s="39">
        <v>1.8</v>
      </c>
      <c r="R158" s="40">
        <v>1.2E-2</v>
      </c>
    </row>
    <row r="159" spans="1:18" ht="30" x14ac:dyDescent="0.25">
      <c r="A159" s="76"/>
      <c r="B159" s="5" t="s">
        <v>75</v>
      </c>
      <c r="C159" s="77" t="s">
        <v>133</v>
      </c>
      <c r="D159" s="37">
        <v>4.3499999999999996</v>
      </c>
      <c r="E159" s="37">
        <v>4.8</v>
      </c>
      <c r="F159" s="37">
        <v>7.05</v>
      </c>
      <c r="G159" s="37">
        <v>90</v>
      </c>
      <c r="H159" s="37">
        <v>0.06</v>
      </c>
      <c r="I159" s="37">
        <v>0.22500000000000001</v>
      </c>
      <c r="J159" s="37">
        <v>1.95</v>
      </c>
      <c r="K159" s="38">
        <v>3.3000000000000002E-2</v>
      </c>
      <c r="L159" s="38">
        <v>0</v>
      </c>
      <c r="M159" s="38">
        <v>180</v>
      </c>
      <c r="N159" s="39">
        <v>1.2999999999999999E-2</v>
      </c>
      <c r="O159" s="39">
        <v>21</v>
      </c>
      <c r="P159" s="39">
        <v>3.0000000000000001E-3</v>
      </c>
      <c r="Q159" s="39">
        <v>135</v>
      </c>
      <c r="R159" s="40">
        <v>0.09</v>
      </c>
    </row>
    <row r="160" spans="1:18" ht="15" x14ac:dyDescent="0.25">
      <c r="A160" s="76"/>
      <c r="B160" s="464" t="s">
        <v>106</v>
      </c>
      <c r="C160" s="77" t="s">
        <v>134</v>
      </c>
      <c r="D160" s="37">
        <v>0</v>
      </c>
      <c r="E160" s="37">
        <v>0</v>
      </c>
      <c r="F160" s="37">
        <v>0</v>
      </c>
      <c r="G160" s="37">
        <v>0</v>
      </c>
      <c r="H160" s="37">
        <v>0</v>
      </c>
      <c r="I160" s="37">
        <v>0</v>
      </c>
      <c r="J160" s="37">
        <v>0</v>
      </c>
      <c r="K160" s="38">
        <v>0</v>
      </c>
      <c r="L160" s="38">
        <v>0</v>
      </c>
      <c r="M160" s="38">
        <v>0</v>
      </c>
      <c r="N160" s="39">
        <v>0</v>
      </c>
      <c r="O160" s="39">
        <v>0</v>
      </c>
      <c r="P160" s="39">
        <v>0</v>
      </c>
      <c r="Q160" s="39">
        <v>0</v>
      </c>
      <c r="R160" s="40">
        <v>0</v>
      </c>
    </row>
    <row r="161" spans="1:18" ht="15" x14ac:dyDescent="0.25">
      <c r="A161" s="76"/>
      <c r="B161" s="464" t="s">
        <v>97</v>
      </c>
      <c r="C161" s="77" t="s">
        <v>135</v>
      </c>
      <c r="D161" s="37">
        <v>0</v>
      </c>
      <c r="E161" s="37">
        <v>0</v>
      </c>
      <c r="F161" s="37">
        <v>0</v>
      </c>
      <c r="G161" s="37">
        <v>0</v>
      </c>
      <c r="H161" s="37">
        <v>0</v>
      </c>
      <c r="I161" s="37">
        <v>0</v>
      </c>
      <c r="J161" s="37">
        <v>0</v>
      </c>
      <c r="K161" s="38">
        <v>0</v>
      </c>
      <c r="L161" s="38">
        <v>0</v>
      </c>
      <c r="M161" s="38">
        <v>0</v>
      </c>
      <c r="N161" s="39">
        <v>0</v>
      </c>
      <c r="O161" s="39">
        <v>0</v>
      </c>
      <c r="P161" s="39">
        <v>0</v>
      </c>
      <c r="Q161" s="39">
        <v>0</v>
      </c>
      <c r="R161" s="40">
        <v>0</v>
      </c>
    </row>
    <row r="162" spans="1:18" ht="15" x14ac:dyDescent="0.25">
      <c r="A162" s="76"/>
      <c r="B162" s="464" t="s">
        <v>69</v>
      </c>
      <c r="C162" s="77" t="s">
        <v>132</v>
      </c>
      <c r="D162" s="37">
        <v>0</v>
      </c>
      <c r="E162" s="37">
        <v>0</v>
      </c>
      <c r="F162" s="37">
        <v>5.99</v>
      </c>
      <c r="G162" s="37">
        <v>23.94</v>
      </c>
      <c r="H162" s="37">
        <v>0</v>
      </c>
      <c r="I162" s="37">
        <v>0</v>
      </c>
      <c r="J162" s="37">
        <v>0</v>
      </c>
      <c r="K162" s="38">
        <v>0</v>
      </c>
      <c r="L162" s="38">
        <v>0</v>
      </c>
      <c r="M162" s="38">
        <v>0.18</v>
      </c>
      <c r="N162" s="39">
        <v>0</v>
      </c>
      <c r="O162" s="39">
        <v>0</v>
      </c>
      <c r="P162" s="39">
        <v>0</v>
      </c>
      <c r="Q162" s="39">
        <v>0</v>
      </c>
      <c r="R162" s="40">
        <v>1.7999999999999999E-2</v>
      </c>
    </row>
    <row r="163" spans="1:18" ht="15" x14ac:dyDescent="0.25">
      <c r="A163" s="76"/>
      <c r="B163" s="464" t="s">
        <v>136</v>
      </c>
      <c r="C163" s="77" t="s">
        <v>137</v>
      </c>
      <c r="D163" s="37">
        <v>0.75</v>
      </c>
      <c r="E163" s="37">
        <v>0.26</v>
      </c>
      <c r="F163" s="37">
        <v>6.23</v>
      </c>
      <c r="G163" s="37">
        <v>30.3</v>
      </c>
      <c r="H163" s="37">
        <v>8.0000000000000002E-3</v>
      </c>
      <c r="I163" s="37">
        <v>4.0000000000000001E-3</v>
      </c>
      <c r="J163" s="37">
        <v>0</v>
      </c>
      <c r="K163" s="38">
        <v>0</v>
      </c>
      <c r="L163" s="38">
        <v>0.04</v>
      </c>
      <c r="M163" s="38">
        <v>0.8</v>
      </c>
      <c r="N163" s="39">
        <v>0</v>
      </c>
      <c r="O163" s="39">
        <v>5</v>
      </c>
      <c r="P163" s="39">
        <v>1E-3</v>
      </c>
      <c r="Q163" s="39">
        <v>15</v>
      </c>
      <c r="R163" s="40">
        <v>0.1</v>
      </c>
    </row>
    <row r="164" spans="1:18" ht="15" x14ac:dyDescent="0.25">
      <c r="A164" s="76"/>
      <c r="B164" s="464" t="s">
        <v>138</v>
      </c>
      <c r="C164" s="77" t="s">
        <v>137</v>
      </c>
      <c r="D164" s="37">
        <v>1.1499999999999999</v>
      </c>
      <c r="E164" s="37">
        <v>0.33</v>
      </c>
      <c r="F164" s="37">
        <v>6.65</v>
      </c>
      <c r="G164" s="37">
        <v>34.200000000000003</v>
      </c>
      <c r="H164" s="37">
        <v>4.2000000000000003E-2</v>
      </c>
      <c r="I164" s="37">
        <v>4.0000000000000001E-3</v>
      </c>
      <c r="J164" s="37">
        <v>0</v>
      </c>
      <c r="K164" s="38">
        <v>0</v>
      </c>
      <c r="L164" s="38">
        <v>0.03</v>
      </c>
      <c r="M164" s="38">
        <v>2.7</v>
      </c>
      <c r="N164" s="39">
        <v>0</v>
      </c>
      <c r="O164" s="39">
        <v>8.3000000000000007</v>
      </c>
      <c r="P164" s="39">
        <v>0</v>
      </c>
      <c r="Q164" s="39">
        <v>23.3</v>
      </c>
      <c r="R164" s="40">
        <v>0.27</v>
      </c>
    </row>
    <row r="165" spans="1:18" ht="15" x14ac:dyDescent="0.25">
      <c r="A165" s="33" t="s">
        <v>139</v>
      </c>
      <c r="B165" s="444" t="s">
        <v>140</v>
      </c>
      <c r="C165" s="41" t="s">
        <v>45</v>
      </c>
      <c r="D165" s="35">
        <f t="shared" ref="D165:R165" si="35">SUM(D166:D169)</f>
        <v>4.21</v>
      </c>
      <c r="E165" s="35">
        <f t="shared" si="35"/>
        <v>4.6100000000000003</v>
      </c>
      <c r="F165" s="35">
        <f t="shared" si="35"/>
        <v>17.07</v>
      </c>
      <c r="G165" s="35">
        <f t="shared" si="35"/>
        <v>125.56</v>
      </c>
      <c r="H165" s="35">
        <f t="shared" si="35"/>
        <v>1.2E-2</v>
      </c>
      <c r="I165" s="35">
        <f t="shared" si="35"/>
        <v>0.151</v>
      </c>
      <c r="J165" s="35">
        <f t="shared" si="35"/>
        <v>0</v>
      </c>
      <c r="K165" s="35">
        <f t="shared" si="35"/>
        <v>2.7E-2</v>
      </c>
      <c r="L165" s="35">
        <f t="shared" si="35"/>
        <v>7.0000000000000001E-3</v>
      </c>
      <c r="M165" s="35">
        <f t="shared" si="35"/>
        <v>32.504000000000005</v>
      </c>
      <c r="N165" s="35">
        <f t="shared" si="35"/>
        <v>1.0999999999999999E-2</v>
      </c>
      <c r="O165" s="35">
        <f t="shared" si="35"/>
        <v>26.545000000000002</v>
      </c>
      <c r="P165" s="35">
        <f t="shared" si="35"/>
        <v>2E-3</v>
      </c>
      <c r="Q165" s="35">
        <f t="shared" si="35"/>
        <v>124.53999999999999</v>
      </c>
      <c r="R165" s="36">
        <f t="shared" si="35"/>
        <v>0.76100000000000001</v>
      </c>
    </row>
    <row r="166" spans="1:18" ht="15" x14ac:dyDescent="0.25">
      <c r="A166" s="33"/>
      <c r="B166" s="464" t="s">
        <v>32</v>
      </c>
      <c r="C166" s="77" t="s">
        <v>141</v>
      </c>
      <c r="D166" s="38">
        <v>0</v>
      </c>
      <c r="E166" s="38">
        <v>0</v>
      </c>
      <c r="F166" s="38">
        <v>0</v>
      </c>
      <c r="G166" s="38">
        <v>0</v>
      </c>
      <c r="H166" s="38">
        <v>0</v>
      </c>
      <c r="I166" s="38">
        <v>0</v>
      </c>
      <c r="J166" s="38">
        <v>0</v>
      </c>
      <c r="K166" s="38">
        <v>0</v>
      </c>
      <c r="L166" s="38">
        <v>0</v>
      </c>
      <c r="M166" s="38">
        <v>0</v>
      </c>
      <c r="N166" s="39">
        <v>0</v>
      </c>
      <c r="O166" s="39">
        <v>0</v>
      </c>
      <c r="P166" s="39">
        <v>0</v>
      </c>
      <c r="Q166" s="39">
        <v>0</v>
      </c>
      <c r="R166" s="40">
        <v>0</v>
      </c>
    </row>
    <row r="167" spans="1:18" ht="15" x14ac:dyDescent="0.25">
      <c r="A167" s="33"/>
      <c r="B167" s="464" t="s">
        <v>142</v>
      </c>
      <c r="C167" s="77" t="s">
        <v>143</v>
      </c>
      <c r="D167" s="38">
        <v>0.54</v>
      </c>
      <c r="E167" s="38">
        <v>0.33</v>
      </c>
      <c r="F167" s="38">
        <v>0.23</v>
      </c>
      <c r="G167" s="38">
        <v>6.42</v>
      </c>
      <c r="H167" s="38">
        <v>0</v>
      </c>
      <c r="I167" s="38">
        <v>4.0000000000000001E-3</v>
      </c>
      <c r="J167" s="38">
        <v>0</v>
      </c>
      <c r="K167" s="38">
        <v>0</v>
      </c>
      <c r="L167" s="38">
        <v>7.0000000000000001E-3</v>
      </c>
      <c r="M167" s="38">
        <v>2.84</v>
      </c>
      <c r="N167" s="39">
        <v>0</v>
      </c>
      <c r="O167" s="39">
        <v>9.4350000000000005</v>
      </c>
      <c r="P167" s="39">
        <v>0</v>
      </c>
      <c r="Q167" s="39">
        <v>14.54</v>
      </c>
      <c r="R167" s="40">
        <v>0.48799999999999999</v>
      </c>
    </row>
    <row r="168" spans="1:18" ht="30" x14ac:dyDescent="0.25">
      <c r="A168" s="33"/>
      <c r="B168" s="5" t="s">
        <v>75</v>
      </c>
      <c r="C168" s="77" t="s">
        <v>144</v>
      </c>
      <c r="D168" s="38">
        <v>3.67</v>
      </c>
      <c r="E168" s="38">
        <v>4.28</v>
      </c>
      <c r="F168" s="38">
        <v>5.74</v>
      </c>
      <c r="G168" s="38">
        <v>77</v>
      </c>
      <c r="H168" s="38">
        <v>1.2E-2</v>
      </c>
      <c r="I168" s="38">
        <v>0.14699999999999999</v>
      </c>
      <c r="J168" s="38">
        <v>0</v>
      </c>
      <c r="K168" s="38">
        <v>2.7E-2</v>
      </c>
      <c r="L168" s="38">
        <v>0</v>
      </c>
      <c r="M168" s="38">
        <v>29.33</v>
      </c>
      <c r="N168" s="39">
        <v>1.0999999999999999E-2</v>
      </c>
      <c r="O168" s="39">
        <v>17.11</v>
      </c>
      <c r="P168" s="39">
        <v>2E-3</v>
      </c>
      <c r="Q168" s="39">
        <v>110</v>
      </c>
      <c r="R168" s="40">
        <v>0.24</v>
      </c>
    </row>
    <row r="169" spans="1:18" ht="15" x14ac:dyDescent="0.25">
      <c r="A169" s="110"/>
      <c r="B169" s="464" t="s">
        <v>47</v>
      </c>
      <c r="C169" s="77" t="s">
        <v>77</v>
      </c>
      <c r="D169" s="38">
        <v>0</v>
      </c>
      <c r="E169" s="38">
        <v>0</v>
      </c>
      <c r="F169" s="38">
        <v>11.1</v>
      </c>
      <c r="G169" s="38">
        <v>42.14</v>
      </c>
      <c r="H169" s="38">
        <v>0</v>
      </c>
      <c r="I169" s="38">
        <v>0</v>
      </c>
      <c r="J169" s="38">
        <v>0</v>
      </c>
      <c r="K169" s="38">
        <v>0</v>
      </c>
      <c r="L169" s="38">
        <v>0</v>
      </c>
      <c r="M169" s="38">
        <v>0.33400000000000002</v>
      </c>
      <c r="N169" s="39">
        <v>0</v>
      </c>
      <c r="O169" s="39">
        <v>0</v>
      </c>
      <c r="P169" s="39">
        <v>0</v>
      </c>
      <c r="Q169" s="39">
        <v>0</v>
      </c>
      <c r="R169" s="40">
        <v>3.3000000000000002E-2</v>
      </c>
    </row>
    <row r="170" spans="1:18" ht="15" x14ac:dyDescent="0.25">
      <c r="A170" s="33" t="s">
        <v>145</v>
      </c>
      <c r="B170" s="444" t="s">
        <v>49</v>
      </c>
      <c r="C170" s="34">
        <v>30</v>
      </c>
      <c r="D170" s="111">
        <f t="shared" ref="D170:R170" si="36">SUM(D171)</f>
        <v>1.98</v>
      </c>
      <c r="E170" s="111">
        <f t="shared" si="36"/>
        <v>0.27</v>
      </c>
      <c r="F170" s="111">
        <f t="shared" si="36"/>
        <v>11.4</v>
      </c>
      <c r="G170" s="111">
        <f t="shared" si="36"/>
        <v>59.7</v>
      </c>
      <c r="H170" s="35">
        <f t="shared" si="36"/>
        <v>4.8000000000000001E-2</v>
      </c>
      <c r="I170" s="111">
        <f t="shared" si="36"/>
        <v>1.7999999999999999E-2</v>
      </c>
      <c r="J170" s="35">
        <f t="shared" si="36"/>
        <v>0</v>
      </c>
      <c r="K170" s="35">
        <f t="shared" si="36"/>
        <v>0</v>
      </c>
      <c r="L170" s="35">
        <f t="shared" si="36"/>
        <v>0.39</v>
      </c>
      <c r="M170" s="35">
        <f t="shared" si="36"/>
        <v>6.9</v>
      </c>
      <c r="N170" s="35">
        <f t="shared" si="36"/>
        <v>1E-3</v>
      </c>
      <c r="O170" s="35">
        <f t="shared" si="36"/>
        <v>9.9</v>
      </c>
      <c r="P170" s="35">
        <f t="shared" si="36"/>
        <v>2E-3</v>
      </c>
      <c r="Q170" s="35">
        <f t="shared" si="36"/>
        <v>26.1</v>
      </c>
      <c r="R170" s="36">
        <f t="shared" si="36"/>
        <v>0.6</v>
      </c>
    </row>
    <row r="171" spans="1:18" ht="30" x14ac:dyDescent="0.25">
      <c r="A171" s="76"/>
      <c r="B171" s="464" t="s">
        <v>50</v>
      </c>
      <c r="C171" s="77" t="s">
        <v>51</v>
      </c>
      <c r="D171" s="38">
        <v>1.98</v>
      </c>
      <c r="E171" s="38">
        <v>0.27</v>
      </c>
      <c r="F171" s="38">
        <v>11.4</v>
      </c>
      <c r="G171" s="38">
        <v>59.7</v>
      </c>
      <c r="H171" s="38">
        <v>4.8000000000000001E-2</v>
      </c>
      <c r="I171" s="38">
        <v>1.7999999999999999E-2</v>
      </c>
      <c r="J171" s="38">
        <v>0</v>
      </c>
      <c r="K171" s="54">
        <v>0</v>
      </c>
      <c r="L171" s="54">
        <v>0.39</v>
      </c>
      <c r="M171" s="54">
        <v>6.9</v>
      </c>
      <c r="N171" s="55">
        <v>1E-3</v>
      </c>
      <c r="O171" s="55">
        <v>9.9</v>
      </c>
      <c r="P171" s="55">
        <v>2E-3</v>
      </c>
      <c r="Q171" s="55">
        <v>26.1</v>
      </c>
      <c r="R171" s="56">
        <v>0.6</v>
      </c>
    </row>
    <row r="172" spans="1:18" ht="15" x14ac:dyDescent="0.25">
      <c r="A172" s="113">
        <v>424</v>
      </c>
      <c r="B172" s="467" t="s">
        <v>146</v>
      </c>
      <c r="C172" s="114" t="s">
        <v>147</v>
      </c>
      <c r="D172" s="115">
        <f t="shared" ref="D172:R172" si="37">SUM(D173)</f>
        <v>5.08</v>
      </c>
      <c r="E172" s="115">
        <f t="shared" si="37"/>
        <v>4.5999999999999996</v>
      </c>
      <c r="F172" s="115">
        <f t="shared" si="37"/>
        <v>0.28000000000000003</v>
      </c>
      <c r="G172" s="115">
        <f t="shared" si="37"/>
        <v>62.8</v>
      </c>
      <c r="H172" s="116">
        <f t="shared" si="37"/>
        <v>0.28000000000000003</v>
      </c>
      <c r="I172" s="116">
        <f t="shared" si="37"/>
        <v>0.17599999999999999</v>
      </c>
      <c r="J172" s="115">
        <f t="shared" si="37"/>
        <v>0</v>
      </c>
      <c r="K172" s="115">
        <f t="shared" si="37"/>
        <v>0.1</v>
      </c>
      <c r="L172" s="115">
        <f t="shared" si="37"/>
        <v>0.24</v>
      </c>
      <c r="M172" s="116">
        <f t="shared" si="37"/>
        <v>22</v>
      </c>
      <c r="N172" s="116">
        <f t="shared" si="37"/>
        <v>8.0000000000000002E-3</v>
      </c>
      <c r="O172" s="116">
        <f t="shared" si="37"/>
        <v>4.8</v>
      </c>
      <c r="P172" s="116">
        <f t="shared" si="37"/>
        <v>1.2E-2</v>
      </c>
      <c r="Q172" s="116">
        <f t="shared" si="37"/>
        <v>76.8</v>
      </c>
      <c r="R172" s="117">
        <f t="shared" si="37"/>
        <v>1</v>
      </c>
    </row>
    <row r="173" spans="1:18" thickBot="1" x14ac:dyDescent="0.3">
      <c r="A173" s="118"/>
      <c r="B173" s="464" t="s">
        <v>70</v>
      </c>
      <c r="C173" s="77" t="s">
        <v>148</v>
      </c>
      <c r="D173" s="38">
        <v>5.08</v>
      </c>
      <c r="E173" s="38">
        <v>4.5999999999999996</v>
      </c>
      <c r="F173" s="38">
        <v>0.28000000000000003</v>
      </c>
      <c r="G173" s="38">
        <v>62.8</v>
      </c>
      <c r="H173" s="119">
        <v>0.28000000000000003</v>
      </c>
      <c r="I173" s="119">
        <v>0.17599999999999999</v>
      </c>
      <c r="J173" s="38">
        <v>0</v>
      </c>
      <c r="K173" s="38">
        <v>0.1</v>
      </c>
      <c r="L173" s="38">
        <v>0.24</v>
      </c>
      <c r="M173" s="119">
        <v>22</v>
      </c>
      <c r="N173" s="120">
        <v>8.0000000000000002E-3</v>
      </c>
      <c r="O173" s="120">
        <v>4.8</v>
      </c>
      <c r="P173" s="120">
        <v>1.2E-2</v>
      </c>
      <c r="Q173" s="120">
        <v>76.8</v>
      </c>
      <c r="R173" s="121">
        <v>1</v>
      </c>
    </row>
    <row r="174" spans="1:18" thickBot="1" x14ac:dyDescent="0.3">
      <c r="A174" s="581" t="s">
        <v>52</v>
      </c>
      <c r="B174" s="582"/>
      <c r="C174" s="583"/>
      <c r="D174" s="216">
        <f>SUM(D153,D157,D165,D170,D172,)</f>
        <v>22.564</v>
      </c>
      <c r="E174" s="216">
        <f t="shared" ref="E174:R174" si="38">SUM(E153,E157,E165,E170,E172,)</f>
        <v>27.93</v>
      </c>
      <c r="F174" s="216">
        <f t="shared" si="38"/>
        <v>64.518000000000001</v>
      </c>
      <c r="G174" s="216">
        <f t="shared" si="38"/>
        <v>604.75</v>
      </c>
      <c r="H174" s="216">
        <f t="shared" si="38"/>
        <v>0.49000000000000005</v>
      </c>
      <c r="I174" s="216">
        <f t="shared" si="38"/>
        <v>0.64800000000000013</v>
      </c>
      <c r="J174" s="216">
        <f t="shared" si="38"/>
        <v>2.0499999999999998</v>
      </c>
      <c r="K174" s="216">
        <f t="shared" si="38"/>
        <v>0.25600000000000001</v>
      </c>
      <c r="L174" s="216">
        <f t="shared" si="38"/>
        <v>1.161</v>
      </c>
      <c r="M174" s="216">
        <f t="shared" si="38"/>
        <v>379.12400000000002</v>
      </c>
      <c r="N174" s="216">
        <f t="shared" si="38"/>
        <v>3.4000000000000002E-2</v>
      </c>
      <c r="O174" s="216">
        <f t="shared" si="38"/>
        <v>86.828999999999994</v>
      </c>
      <c r="P174" s="216">
        <f t="shared" si="38"/>
        <v>2.3E-2</v>
      </c>
      <c r="Q174" s="216">
        <f t="shared" si="38"/>
        <v>487.98000000000008</v>
      </c>
      <c r="R174" s="216">
        <f t="shared" si="38"/>
        <v>3.4090000000000003</v>
      </c>
    </row>
    <row r="175" spans="1:18" x14ac:dyDescent="0.25">
      <c r="A175" s="209"/>
      <c r="B175" s="133"/>
      <c r="C175" s="217"/>
      <c r="D175" s="218"/>
      <c r="E175" s="218"/>
      <c r="F175" s="218"/>
      <c r="G175" s="218"/>
      <c r="H175" s="218"/>
      <c r="I175" s="218"/>
      <c r="J175" s="218"/>
      <c r="K175" s="218"/>
      <c r="L175" s="218"/>
      <c r="M175" s="218"/>
      <c r="N175" s="218"/>
      <c r="O175" s="218"/>
      <c r="P175" s="218"/>
      <c r="Q175" s="218"/>
      <c r="R175" s="218"/>
    </row>
    <row r="176" spans="1:18" x14ac:dyDescent="0.25">
      <c r="A176" s="209"/>
      <c r="B176" s="133"/>
      <c r="C176" s="217"/>
      <c r="D176" s="218"/>
      <c r="E176" s="218"/>
      <c r="F176" s="218"/>
      <c r="G176" s="218"/>
      <c r="H176" s="218"/>
      <c r="I176" s="218"/>
      <c r="J176" s="218"/>
      <c r="K176" s="218"/>
      <c r="L176" s="218"/>
      <c r="M176" s="218"/>
      <c r="N176" s="218"/>
      <c r="O176" s="218"/>
      <c r="P176" s="218"/>
      <c r="Q176" s="218"/>
      <c r="R176" s="218"/>
    </row>
    <row r="177" spans="1:18" ht="16.5" thickBot="1" x14ac:dyDescent="0.3">
      <c r="A177" s="593" t="s">
        <v>153</v>
      </c>
      <c r="B177" s="593"/>
      <c r="C177" s="593"/>
      <c r="D177" s="593"/>
      <c r="E177" s="593"/>
      <c r="F177" s="593"/>
      <c r="G177" s="593"/>
      <c r="H177" s="593"/>
      <c r="I177" s="593"/>
      <c r="J177" s="593"/>
      <c r="K177" s="593"/>
      <c r="L177" s="593"/>
      <c r="M177" s="593"/>
      <c r="N177" s="593"/>
      <c r="O177" s="593"/>
      <c r="P177" s="593"/>
      <c r="Q177" s="593"/>
      <c r="R177" s="593"/>
    </row>
    <row r="178" spans="1:18" x14ac:dyDescent="0.25">
      <c r="A178" s="586" t="s">
        <v>1</v>
      </c>
      <c r="B178" s="588" t="s">
        <v>2</v>
      </c>
      <c r="C178" s="594" t="s">
        <v>3</v>
      </c>
      <c r="D178" s="491" t="s">
        <v>4</v>
      </c>
      <c r="E178" s="492"/>
      <c r="F178" s="493"/>
      <c r="G178" s="588" t="s">
        <v>5</v>
      </c>
      <c r="H178" s="491" t="s">
        <v>6</v>
      </c>
      <c r="I178" s="492"/>
      <c r="J178" s="492"/>
      <c r="K178" s="492"/>
      <c r="L178" s="493"/>
      <c r="M178" s="489" t="s">
        <v>7</v>
      </c>
      <c r="N178" s="491"/>
      <c r="O178" s="491"/>
      <c r="P178" s="491"/>
      <c r="Q178" s="491"/>
      <c r="R178" s="592"/>
    </row>
    <row r="179" spans="1:18" ht="32.25" thickBot="1" x14ac:dyDescent="0.3">
      <c r="A179" s="587"/>
      <c r="B179" s="589"/>
      <c r="C179" s="595"/>
      <c r="D179" s="173" t="s">
        <v>8</v>
      </c>
      <c r="E179" s="173" t="s">
        <v>9</v>
      </c>
      <c r="F179" s="173" t="s">
        <v>10</v>
      </c>
      <c r="G179" s="589"/>
      <c r="H179" s="173" t="s">
        <v>11</v>
      </c>
      <c r="I179" s="173" t="s">
        <v>12</v>
      </c>
      <c r="J179" s="173" t="s">
        <v>13</v>
      </c>
      <c r="K179" s="173" t="s">
        <v>85</v>
      </c>
      <c r="L179" s="173" t="s">
        <v>15</v>
      </c>
      <c r="M179" s="194" t="s">
        <v>16</v>
      </c>
      <c r="N179" s="195" t="s">
        <v>17</v>
      </c>
      <c r="O179" s="195" t="s">
        <v>18</v>
      </c>
      <c r="P179" s="195" t="s">
        <v>19</v>
      </c>
      <c r="Q179" s="195" t="s">
        <v>20</v>
      </c>
      <c r="R179" s="196" t="s">
        <v>21</v>
      </c>
    </row>
    <row r="180" spans="1:18" ht="15" x14ac:dyDescent="0.25">
      <c r="A180" s="350">
        <v>2</v>
      </c>
      <c r="B180" s="471" t="s">
        <v>423</v>
      </c>
      <c r="C180" s="351" t="s">
        <v>30</v>
      </c>
      <c r="D180" s="352">
        <f t="shared" ref="D180:R180" si="39">SUM(D181:D184)</f>
        <v>1.0449999999999999</v>
      </c>
      <c r="E180" s="352">
        <f t="shared" si="39"/>
        <v>10.136000000000001</v>
      </c>
      <c r="F180" s="352">
        <f t="shared" si="39"/>
        <v>5.5519999999999996</v>
      </c>
      <c r="G180" s="352">
        <f t="shared" si="39"/>
        <v>118.94</v>
      </c>
      <c r="H180" s="353">
        <f t="shared" si="39"/>
        <v>3.3000000000000002E-2</v>
      </c>
      <c r="I180" s="353">
        <f t="shared" si="39"/>
        <v>3.7999999999999999E-2</v>
      </c>
      <c r="J180" s="353">
        <f t="shared" si="39"/>
        <v>52.533999999999999</v>
      </c>
      <c r="K180" s="353">
        <f t="shared" si="39"/>
        <v>0.52200000000000002</v>
      </c>
      <c r="L180" s="353">
        <f t="shared" si="39"/>
        <v>1.105</v>
      </c>
      <c r="M180" s="353">
        <f t="shared" si="39"/>
        <v>35.659999999999997</v>
      </c>
      <c r="N180" s="353">
        <f t="shared" si="39"/>
        <v>2E-3</v>
      </c>
      <c r="O180" s="353">
        <f t="shared" si="39"/>
        <v>18.080000000000002</v>
      </c>
      <c r="P180" s="353">
        <f t="shared" si="39"/>
        <v>0</v>
      </c>
      <c r="Q180" s="353">
        <f t="shared" si="39"/>
        <v>28.900000000000002</v>
      </c>
      <c r="R180" s="354">
        <f t="shared" si="39"/>
        <v>0.86199999999999988</v>
      </c>
    </row>
    <row r="181" spans="1:18" ht="15" x14ac:dyDescent="0.25">
      <c r="A181" s="104"/>
      <c r="B181" s="72" t="s">
        <v>424</v>
      </c>
      <c r="C181" s="72" t="s">
        <v>210</v>
      </c>
      <c r="D181" s="72">
        <v>0.72399999999999998</v>
      </c>
      <c r="E181" s="355">
        <v>0.04</v>
      </c>
      <c r="F181" s="72">
        <v>1.88</v>
      </c>
      <c r="G181" s="72">
        <v>11.2</v>
      </c>
      <c r="H181" s="72">
        <v>1.2E-2</v>
      </c>
      <c r="I181" s="72">
        <v>1.6E-2</v>
      </c>
      <c r="J181" s="72">
        <v>18</v>
      </c>
      <c r="K181" s="72">
        <v>1E-3</v>
      </c>
      <c r="L181" s="72">
        <v>0.04</v>
      </c>
      <c r="M181" s="72">
        <v>19.2</v>
      </c>
      <c r="N181" s="88">
        <v>1E-3</v>
      </c>
      <c r="O181" s="88">
        <v>6.4</v>
      </c>
      <c r="P181" s="88">
        <v>0</v>
      </c>
      <c r="Q181" s="88">
        <v>12.4</v>
      </c>
      <c r="R181" s="89">
        <v>0.24</v>
      </c>
    </row>
    <row r="182" spans="1:18" ht="15" x14ac:dyDescent="0.25">
      <c r="A182" s="104"/>
      <c r="B182" s="72" t="s">
        <v>158</v>
      </c>
      <c r="C182" s="67" t="s">
        <v>427</v>
      </c>
      <c r="D182" s="72">
        <v>0.08</v>
      </c>
      <c r="E182" s="72">
        <v>0.08</v>
      </c>
      <c r="F182" s="72">
        <v>1.8</v>
      </c>
      <c r="G182" s="72">
        <v>9</v>
      </c>
      <c r="H182" s="72">
        <v>6.0000000000000001E-3</v>
      </c>
      <c r="I182" s="72">
        <v>4.0000000000000001E-3</v>
      </c>
      <c r="J182" s="72">
        <v>33</v>
      </c>
      <c r="K182" s="72">
        <v>1E-3</v>
      </c>
      <c r="L182" s="72">
        <v>0.04</v>
      </c>
      <c r="M182" s="72">
        <v>3.2</v>
      </c>
      <c r="N182" s="88">
        <v>0</v>
      </c>
      <c r="O182" s="88">
        <v>1.8</v>
      </c>
      <c r="P182" s="88">
        <v>0</v>
      </c>
      <c r="Q182" s="88">
        <v>2.2000000000000002</v>
      </c>
      <c r="R182" s="89">
        <v>0.44</v>
      </c>
    </row>
    <row r="183" spans="1:18" ht="15" x14ac:dyDescent="0.25">
      <c r="A183" s="104"/>
      <c r="B183" s="72" t="s">
        <v>192</v>
      </c>
      <c r="C183" s="72" t="s">
        <v>428</v>
      </c>
      <c r="D183" s="153">
        <v>0.24099999999999999</v>
      </c>
      <c r="E183" s="153">
        <v>2.5999999999999999E-2</v>
      </c>
      <c r="F183" s="153">
        <v>1.8720000000000001</v>
      </c>
      <c r="G183" s="153">
        <v>8.84</v>
      </c>
      <c r="H183" s="298">
        <v>1.4999999999999999E-2</v>
      </c>
      <c r="I183" s="298">
        <v>1.7999999999999999E-2</v>
      </c>
      <c r="J183" s="298">
        <v>1.534</v>
      </c>
      <c r="K183" s="298">
        <v>0.52</v>
      </c>
      <c r="L183" s="298">
        <v>0.104</v>
      </c>
      <c r="M183" s="298">
        <v>13.26</v>
      </c>
      <c r="N183" s="299">
        <v>1E-3</v>
      </c>
      <c r="O183" s="299">
        <v>9.8800000000000008</v>
      </c>
      <c r="P183" s="299">
        <v>0</v>
      </c>
      <c r="Q183" s="299">
        <v>14.3</v>
      </c>
      <c r="R183" s="300">
        <v>0.182</v>
      </c>
    </row>
    <row r="184" spans="1:18" ht="15" x14ac:dyDescent="0.25">
      <c r="A184" s="104"/>
      <c r="B184" s="72" t="s">
        <v>163</v>
      </c>
      <c r="C184" s="356" t="s">
        <v>137</v>
      </c>
      <c r="D184" s="153">
        <v>0</v>
      </c>
      <c r="E184" s="153">
        <v>9.99</v>
      </c>
      <c r="F184" s="153">
        <v>0</v>
      </c>
      <c r="G184" s="153">
        <v>89.9</v>
      </c>
      <c r="H184" s="153">
        <v>0</v>
      </c>
      <c r="I184" s="153">
        <v>0</v>
      </c>
      <c r="J184" s="153">
        <v>0</v>
      </c>
      <c r="K184" s="153">
        <v>0</v>
      </c>
      <c r="L184" s="153">
        <v>0.92100000000000004</v>
      </c>
      <c r="M184" s="153">
        <v>0</v>
      </c>
      <c r="N184" s="153">
        <v>0</v>
      </c>
      <c r="O184" s="153">
        <v>0</v>
      </c>
      <c r="P184" s="153">
        <v>0</v>
      </c>
      <c r="Q184" s="153">
        <v>0</v>
      </c>
      <c r="R184" s="155">
        <v>0</v>
      </c>
    </row>
    <row r="185" spans="1:18" x14ac:dyDescent="0.25">
      <c r="A185" s="48">
        <v>347</v>
      </c>
      <c r="B185" s="465" t="s">
        <v>89</v>
      </c>
      <c r="C185" s="22" t="s">
        <v>30</v>
      </c>
      <c r="D185" s="70">
        <f t="shared" ref="D185:R185" si="40">SUM(D186:D190)</f>
        <v>15.98</v>
      </c>
      <c r="E185" s="70">
        <f t="shared" si="40"/>
        <v>2.6100000000000003</v>
      </c>
      <c r="F185" s="70">
        <f t="shared" si="40"/>
        <v>7.91</v>
      </c>
      <c r="G185" s="70">
        <f t="shared" si="40"/>
        <v>118.94</v>
      </c>
      <c r="H185" s="49">
        <f t="shared" si="40"/>
        <v>9.1999999999999998E-2</v>
      </c>
      <c r="I185" s="70">
        <f t="shared" si="40"/>
        <v>8.7999999999999995E-2</v>
      </c>
      <c r="J185" s="70">
        <f t="shared" si="40"/>
        <v>0.92</v>
      </c>
      <c r="K185" s="70">
        <f t="shared" si="40"/>
        <v>4.2999999999999997E-2</v>
      </c>
      <c r="L185" s="70">
        <f t="shared" si="40"/>
        <v>1.052</v>
      </c>
      <c r="M185" s="49">
        <f t="shared" si="40"/>
        <v>28.82</v>
      </c>
      <c r="N185" s="49">
        <f t="shared" si="40"/>
        <v>0.112</v>
      </c>
      <c r="O185" s="49">
        <f t="shared" si="40"/>
        <v>32.86</v>
      </c>
      <c r="P185" s="49">
        <f t="shared" si="40"/>
        <v>2.3E-2</v>
      </c>
      <c r="Q185" s="49">
        <f t="shared" si="40"/>
        <v>221.22</v>
      </c>
      <c r="R185" s="50">
        <f t="shared" si="40"/>
        <v>1.1499999999999999</v>
      </c>
    </row>
    <row r="186" spans="1:18" x14ac:dyDescent="0.25">
      <c r="A186" s="48"/>
      <c r="B186" s="5" t="s">
        <v>90</v>
      </c>
      <c r="C186" s="9" t="s">
        <v>91</v>
      </c>
      <c r="D186" s="9">
        <v>12.8</v>
      </c>
      <c r="E186" s="9">
        <v>0.48</v>
      </c>
      <c r="F186" s="9">
        <v>0</v>
      </c>
      <c r="G186" s="9">
        <v>55.2</v>
      </c>
      <c r="H186" s="51">
        <v>7.1999999999999995E-2</v>
      </c>
      <c r="I186" s="51">
        <v>5.6000000000000001E-2</v>
      </c>
      <c r="J186" s="9">
        <v>0.8</v>
      </c>
      <c r="K186" s="9">
        <v>8.0000000000000002E-3</v>
      </c>
      <c r="L186" s="9">
        <v>0.72</v>
      </c>
      <c r="M186" s="51">
        <v>20</v>
      </c>
      <c r="N186" s="52">
        <v>0.108</v>
      </c>
      <c r="O186" s="52">
        <v>24</v>
      </c>
      <c r="P186" s="52">
        <v>1.7999999999999999E-2</v>
      </c>
      <c r="Q186" s="52">
        <v>168</v>
      </c>
      <c r="R186" s="53">
        <v>0.52</v>
      </c>
    </row>
    <row r="187" spans="1:18" ht="30" x14ac:dyDescent="0.25">
      <c r="A187" s="48"/>
      <c r="B187" s="5" t="s">
        <v>92</v>
      </c>
      <c r="C187" s="71" t="s">
        <v>48</v>
      </c>
      <c r="D187" s="9">
        <v>0.6</v>
      </c>
      <c r="E187" s="9">
        <v>0.64</v>
      </c>
      <c r="F187" s="9">
        <v>0.94</v>
      </c>
      <c r="G187" s="9">
        <v>12</v>
      </c>
      <c r="H187" s="51">
        <v>1.6E-2</v>
      </c>
      <c r="I187" s="51">
        <v>6.0000000000000001E-3</v>
      </c>
      <c r="J187" s="9">
        <v>0.12</v>
      </c>
      <c r="K187" s="9">
        <v>4.0000000000000001E-3</v>
      </c>
      <c r="L187" s="9">
        <v>0</v>
      </c>
      <c r="M187" s="51">
        <v>2.2999999999999998</v>
      </c>
      <c r="N187" s="52">
        <v>2E-3</v>
      </c>
      <c r="O187" s="52">
        <v>2.8</v>
      </c>
      <c r="P187" s="52">
        <v>0</v>
      </c>
      <c r="Q187" s="52">
        <v>18</v>
      </c>
      <c r="R187" s="53">
        <v>0.2</v>
      </c>
    </row>
    <row r="188" spans="1:18" ht="30" x14ac:dyDescent="0.25">
      <c r="A188" s="48"/>
      <c r="B188" s="5" t="s">
        <v>93</v>
      </c>
      <c r="C188" s="71" t="s">
        <v>94</v>
      </c>
      <c r="D188" s="9">
        <v>1.06</v>
      </c>
      <c r="E188" s="9">
        <v>0.11</v>
      </c>
      <c r="F188" s="9">
        <v>6.89</v>
      </c>
      <c r="G188" s="9">
        <v>32.9</v>
      </c>
      <c r="H188" s="51">
        <v>0</v>
      </c>
      <c r="I188" s="51">
        <v>0</v>
      </c>
      <c r="J188" s="9">
        <v>0</v>
      </c>
      <c r="K188" s="9">
        <v>0</v>
      </c>
      <c r="L188" s="9">
        <v>0.26</v>
      </c>
      <c r="M188" s="51">
        <v>3.22</v>
      </c>
      <c r="N188" s="52">
        <v>0</v>
      </c>
      <c r="O188" s="52">
        <v>4.62</v>
      </c>
      <c r="P188" s="52">
        <v>1E-3</v>
      </c>
      <c r="Q188" s="52">
        <v>12.18</v>
      </c>
      <c r="R188" s="53">
        <v>0.28000000000000003</v>
      </c>
    </row>
    <row r="189" spans="1:18" x14ac:dyDescent="0.25">
      <c r="A189" s="48"/>
      <c r="B189" s="5" t="s">
        <v>95</v>
      </c>
      <c r="C189" s="71" t="s">
        <v>96</v>
      </c>
      <c r="D189" s="9">
        <v>1.52</v>
      </c>
      <c r="E189" s="9">
        <v>1.38</v>
      </c>
      <c r="F189" s="9">
        <v>0.08</v>
      </c>
      <c r="G189" s="9">
        <v>18.84</v>
      </c>
      <c r="H189" s="51">
        <v>4.0000000000000001E-3</v>
      </c>
      <c r="I189" s="51">
        <v>2.5999999999999999E-2</v>
      </c>
      <c r="J189" s="9">
        <v>0</v>
      </c>
      <c r="K189" s="9">
        <v>3.1E-2</v>
      </c>
      <c r="L189" s="9">
        <v>7.1999999999999995E-2</v>
      </c>
      <c r="M189" s="51">
        <v>3.3</v>
      </c>
      <c r="N189" s="52">
        <v>2E-3</v>
      </c>
      <c r="O189" s="52">
        <v>1.44</v>
      </c>
      <c r="P189" s="52">
        <v>4.0000000000000001E-3</v>
      </c>
      <c r="Q189" s="52">
        <v>23.04</v>
      </c>
      <c r="R189" s="53">
        <v>0.15</v>
      </c>
    </row>
    <row r="190" spans="1:18" x14ac:dyDescent="0.25">
      <c r="A190" s="48"/>
      <c r="B190" s="72" t="s">
        <v>97</v>
      </c>
      <c r="C190" s="73" t="s">
        <v>36</v>
      </c>
      <c r="D190" s="51">
        <v>0</v>
      </c>
      <c r="E190" s="51">
        <v>0</v>
      </c>
      <c r="F190" s="51">
        <v>0</v>
      </c>
      <c r="G190" s="51">
        <v>0</v>
      </c>
      <c r="H190" s="51">
        <v>0</v>
      </c>
      <c r="I190" s="51">
        <v>0</v>
      </c>
      <c r="J190" s="51">
        <v>0</v>
      </c>
      <c r="K190" s="51">
        <v>0</v>
      </c>
      <c r="L190" s="51">
        <v>0</v>
      </c>
      <c r="M190" s="51">
        <v>0</v>
      </c>
      <c r="N190" s="52">
        <v>0</v>
      </c>
      <c r="O190" s="52">
        <v>0</v>
      </c>
      <c r="P190" s="52">
        <v>0</v>
      </c>
      <c r="Q190" s="52">
        <v>0</v>
      </c>
      <c r="R190" s="53">
        <v>0</v>
      </c>
    </row>
    <row r="191" spans="1:18" ht="15.75" customHeight="1" x14ac:dyDescent="0.25">
      <c r="A191" s="4">
        <v>165</v>
      </c>
      <c r="B191" s="463" t="s">
        <v>37</v>
      </c>
      <c r="C191" s="16" t="s">
        <v>38</v>
      </c>
      <c r="D191" s="17">
        <f>SUM(D192:D195)</f>
        <v>10.59</v>
      </c>
      <c r="E191" s="17">
        <f t="shared" ref="E191:R191" si="41">SUM(E192:E195)</f>
        <v>5.46</v>
      </c>
      <c r="F191" s="17">
        <f t="shared" si="41"/>
        <v>47.8</v>
      </c>
      <c r="G191" s="17">
        <f t="shared" si="41"/>
        <v>282.32</v>
      </c>
      <c r="H191" s="17">
        <f t="shared" si="41"/>
        <v>0.22700000000000001</v>
      </c>
      <c r="I191" s="17">
        <f t="shared" si="41"/>
        <v>0.12300000000000001</v>
      </c>
      <c r="J191" s="17">
        <f t="shared" si="41"/>
        <v>0</v>
      </c>
      <c r="K191" s="17">
        <f t="shared" si="41"/>
        <v>2.1999999999999999E-2</v>
      </c>
      <c r="L191" s="17">
        <f t="shared" si="41"/>
        <v>0.71300000000000008</v>
      </c>
      <c r="M191" s="17">
        <f t="shared" si="41"/>
        <v>14.82</v>
      </c>
      <c r="N191" s="17">
        <f t="shared" si="41"/>
        <v>2E-3</v>
      </c>
      <c r="O191" s="19">
        <f t="shared" si="41"/>
        <v>167.202</v>
      </c>
      <c r="P191" s="17">
        <f t="shared" si="41"/>
        <v>5.0000000000000001E-3</v>
      </c>
      <c r="Q191" s="19">
        <f t="shared" si="41"/>
        <v>250.417</v>
      </c>
      <c r="R191" s="18">
        <f t="shared" si="41"/>
        <v>4.2090000000000005</v>
      </c>
    </row>
    <row r="192" spans="1:18" ht="15" customHeight="1" x14ac:dyDescent="0.25">
      <c r="A192" s="4"/>
      <c r="B192" s="5" t="s">
        <v>32</v>
      </c>
      <c r="C192" s="6" t="s">
        <v>39</v>
      </c>
      <c r="D192" s="7">
        <v>0</v>
      </c>
      <c r="E192" s="7">
        <v>0</v>
      </c>
      <c r="F192" s="7">
        <v>0</v>
      </c>
      <c r="G192" s="7">
        <v>0</v>
      </c>
      <c r="H192" s="8">
        <v>0.22700000000000001</v>
      </c>
      <c r="I192" s="8">
        <v>0.11700000000000001</v>
      </c>
      <c r="J192" s="9">
        <v>0</v>
      </c>
      <c r="K192" s="10">
        <v>0</v>
      </c>
      <c r="L192" s="10">
        <v>0</v>
      </c>
      <c r="M192" s="11">
        <v>12.51</v>
      </c>
      <c r="N192" s="8">
        <v>0</v>
      </c>
      <c r="O192" s="8">
        <v>0</v>
      </c>
      <c r="P192" s="8">
        <v>0</v>
      </c>
      <c r="Q192" s="12">
        <v>0</v>
      </c>
      <c r="R192" s="13">
        <v>4.1900000000000004</v>
      </c>
    </row>
    <row r="193" spans="1:18" x14ac:dyDescent="0.25">
      <c r="A193" s="4"/>
      <c r="B193" s="5" t="s">
        <v>40</v>
      </c>
      <c r="C193" s="6" t="s">
        <v>41</v>
      </c>
      <c r="D193" s="7">
        <v>10.53</v>
      </c>
      <c r="E193" s="7">
        <v>2.76</v>
      </c>
      <c r="F193" s="7">
        <v>47.73</v>
      </c>
      <c r="G193" s="7">
        <v>257.45999999999998</v>
      </c>
      <c r="H193" s="8">
        <v>0</v>
      </c>
      <c r="I193" s="8">
        <v>6.0000000000000001E-3</v>
      </c>
      <c r="J193" s="9">
        <v>0</v>
      </c>
      <c r="K193" s="10">
        <v>2E-3</v>
      </c>
      <c r="L193" s="10">
        <v>0.66900000000000004</v>
      </c>
      <c r="M193" s="11">
        <v>1.26</v>
      </c>
      <c r="N193" s="8">
        <v>2E-3</v>
      </c>
      <c r="O193" s="8">
        <v>167.18</v>
      </c>
      <c r="P193" s="8">
        <v>5.0000000000000001E-3</v>
      </c>
      <c r="Q193" s="12">
        <v>249.1</v>
      </c>
      <c r="R193" s="13">
        <v>0.01</v>
      </c>
    </row>
    <row r="194" spans="1:18" x14ac:dyDescent="0.25">
      <c r="A194" s="4"/>
      <c r="B194" s="5" t="s">
        <v>35</v>
      </c>
      <c r="C194" s="6" t="s">
        <v>42</v>
      </c>
      <c r="D194" s="7">
        <v>0</v>
      </c>
      <c r="E194" s="7">
        <v>0</v>
      </c>
      <c r="F194" s="7">
        <v>0</v>
      </c>
      <c r="G194" s="7">
        <v>0</v>
      </c>
      <c r="H194" s="8">
        <v>0</v>
      </c>
      <c r="I194" s="8">
        <v>0</v>
      </c>
      <c r="J194" s="9">
        <v>0</v>
      </c>
      <c r="K194" s="10">
        <v>0</v>
      </c>
      <c r="L194" s="10">
        <v>0</v>
      </c>
      <c r="M194" s="11">
        <v>0</v>
      </c>
      <c r="N194" s="8">
        <v>0</v>
      </c>
      <c r="O194" s="8">
        <v>0</v>
      </c>
      <c r="P194" s="8">
        <v>0</v>
      </c>
      <c r="Q194" s="12"/>
      <c r="R194" s="13">
        <v>0</v>
      </c>
    </row>
    <row r="195" spans="1:18" x14ac:dyDescent="0.25">
      <c r="A195" s="4"/>
      <c r="B195" s="5" t="s">
        <v>43</v>
      </c>
      <c r="C195" s="6" t="s">
        <v>44</v>
      </c>
      <c r="D195" s="7">
        <v>0.06</v>
      </c>
      <c r="E195" s="7">
        <v>2.7</v>
      </c>
      <c r="F195" s="7">
        <v>7.0000000000000007E-2</v>
      </c>
      <c r="G195" s="7">
        <v>24.86</v>
      </c>
      <c r="H195" s="8">
        <v>0</v>
      </c>
      <c r="I195" s="8">
        <v>0</v>
      </c>
      <c r="J195" s="9">
        <v>0</v>
      </c>
      <c r="K195" s="10">
        <v>0.02</v>
      </c>
      <c r="L195" s="10">
        <v>4.3999999999999997E-2</v>
      </c>
      <c r="M195" s="11">
        <v>1.05</v>
      </c>
      <c r="N195" s="8">
        <v>0</v>
      </c>
      <c r="O195" s="8">
        <v>2.1999999999999999E-2</v>
      </c>
      <c r="P195" s="8">
        <v>0</v>
      </c>
      <c r="Q195" s="12">
        <v>1.3169999999999999</v>
      </c>
      <c r="R195" s="13">
        <v>8.9999999999999993E-3</v>
      </c>
    </row>
    <row r="196" spans="1:18" ht="15" x14ac:dyDescent="0.25">
      <c r="A196" s="21">
        <v>132</v>
      </c>
      <c r="B196" s="465" t="s">
        <v>103</v>
      </c>
      <c r="C196" s="16">
        <v>200</v>
      </c>
      <c r="D196" s="22">
        <f>SUM(D197:D199)</f>
        <v>0.03</v>
      </c>
      <c r="E196" s="22">
        <f t="shared" ref="E196:J196" si="42">SUM(E197:E199)</f>
        <v>0.12</v>
      </c>
      <c r="F196" s="22">
        <f t="shared" si="42"/>
        <v>12.997999999999999</v>
      </c>
      <c r="G196" s="22">
        <f t="shared" si="42"/>
        <v>52.71</v>
      </c>
      <c r="H196" s="83">
        <f t="shared" si="42"/>
        <v>0</v>
      </c>
      <c r="I196" s="83">
        <f t="shared" si="42"/>
        <v>6.0000000000000001E-3</v>
      </c>
      <c r="J196" s="22">
        <f t="shared" si="42"/>
        <v>0.06</v>
      </c>
      <c r="K196" s="22">
        <f>SUM(K197:K199)</f>
        <v>0</v>
      </c>
      <c r="L196" s="22">
        <f>SUM(L197:L199)</f>
        <v>0</v>
      </c>
      <c r="M196" s="83">
        <f t="shared" ref="M196:R196" si="43">SUM(M197:M199)</f>
        <v>3.3600000000000003</v>
      </c>
      <c r="N196" s="83">
        <f t="shared" si="43"/>
        <v>0</v>
      </c>
      <c r="O196" s="83">
        <f t="shared" si="43"/>
        <v>2.64</v>
      </c>
      <c r="P196" s="83">
        <f t="shared" si="43"/>
        <v>0</v>
      </c>
      <c r="Q196" s="83">
        <f t="shared" si="43"/>
        <v>4.9400000000000004</v>
      </c>
      <c r="R196" s="84">
        <f t="shared" si="43"/>
        <v>0.53100000000000003</v>
      </c>
    </row>
    <row r="197" spans="1:18" ht="15" x14ac:dyDescent="0.25">
      <c r="A197" s="85"/>
      <c r="B197" s="5" t="s">
        <v>104</v>
      </c>
      <c r="C197" s="324" t="s">
        <v>105</v>
      </c>
      <c r="D197" s="5">
        <v>0.03</v>
      </c>
      <c r="E197" s="5">
        <v>0.12</v>
      </c>
      <c r="F197" s="5">
        <v>2.4E-2</v>
      </c>
      <c r="G197" s="5">
        <v>0.84</v>
      </c>
      <c r="H197" s="5">
        <v>0</v>
      </c>
      <c r="I197" s="5">
        <v>6.0000000000000001E-3</v>
      </c>
      <c r="J197" s="5">
        <v>0.06</v>
      </c>
      <c r="K197" s="5">
        <v>0</v>
      </c>
      <c r="L197" s="5">
        <v>0</v>
      </c>
      <c r="M197" s="5">
        <v>2.97</v>
      </c>
      <c r="N197" s="86">
        <v>0</v>
      </c>
      <c r="O197" s="86">
        <v>2.64</v>
      </c>
      <c r="P197" s="86">
        <v>0</v>
      </c>
      <c r="Q197" s="86">
        <v>4.9400000000000004</v>
      </c>
      <c r="R197" s="87">
        <v>0.49199999999999999</v>
      </c>
    </row>
    <row r="198" spans="1:18" ht="15" x14ac:dyDescent="0.25">
      <c r="A198" s="85"/>
      <c r="B198" s="5" t="s">
        <v>106</v>
      </c>
      <c r="C198" s="324" t="s">
        <v>107</v>
      </c>
      <c r="D198" s="72">
        <v>0</v>
      </c>
      <c r="E198" s="72">
        <v>0</v>
      </c>
      <c r="F198" s="72">
        <v>0</v>
      </c>
      <c r="G198" s="72">
        <v>0</v>
      </c>
      <c r="H198" s="72">
        <v>0</v>
      </c>
      <c r="I198" s="72">
        <v>0</v>
      </c>
      <c r="J198" s="72">
        <v>0</v>
      </c>
      <c r="K198" s="88">
        <v>0</v>
      </c>
      <c r="L198" s="88">
        <v>0</v>
      </c>
      <c r="M198" s="88">
        <v>0</v>
      </c>
      <c r="N198" s="88">
        <v>0</v>
      </c>
      <c r="O198" s="88">
        <v>0</v>
      </c>
      <c r="P198" s="88">
        <v>0</v>
      </c>
      <c r="Q198" s="88">
        <v>0</v>
      </c>
      <c r="R198" s="89">
        <v>0</v>
      </c>
    </row>
    <row r="199" spans="1:18" ht="15" x14ac:dyDescent="0.25">
      <c r="A199" s="85"/>
      <c r="B199" s="5" t="s">
        <v>69</v>
      </c>
      <c r="C199" s="324" t="s">
        <v>108</v>
      </c>
      <c r="D199" s="5">
        <v>0</v>
      </c>
      <c r="E199" s="5">
        <v>0</v>
      </c>
      <c r="F199" s="5">
        <v>12.974</v>
      </c>
      <c r="G199" s="5">
        <v>51.87</v>
      </c>
      <c r="H199" s="72">
        <v>0</v>
      </c>
      <c r="I199" s="72">
        <v>0</v>
      </c>
      <c r="J199" s="5">
        <v>0</v>
      </c>
      <c r="K199" s="5">
        <v>0</v>
      </c>
      <c r="L199" s="5">
        <v>0</v>
      </c>
      <c r="M199" s="5">
        <v>0.39</v>
      </c>
      <c r="N199" s="86">
        <v>0</v>
      </c>
      <c r="O199" s="86">
        <v>0</v>
      </c>
      <c r="P199" s="86">
        <v>0</v>
      </c>
      <c r="Q199" s="86">
        <v>0</v>
      </c>
      <c r="R199" s="87">
        <v>3.9E-2</v>
      </c>
    </row>
    <row r="200" spans="1:18" ht="15" x14ac:dyDescent="0.25">
      <c r="A200" s="57">
        <v>11</v>
      </c>
      <c r="B200" s="466" t="s">
        <v>385</v>
      </c>
      <c r="C200" s="101">
        <v>30</v>
      </c>
      <c r="D200" s="301">
        <f>SUM(D201)</f>
        <v>1.98</v>
      </c>
      <c r="E200" s="301">
        <f t="shared" ref="E200:R200" si="44">SUM(E201)</f>
        <v>0.36</v>
      </c>
      <c r="F200" s="301">
        <f t="shared" si="44"/>
        <v>10.8</v>
      </c>
      <c r="G200" s="301">
        <f t="shared" si="44"/>
        <v>54.3</v>
      </c>
      <c r="H200" s="301">
        <f t="shared" si="44"/>
        <v>5.3999999999999999E-2</v>
      </c>
      <c r="I200" s="301">
        <f t="shared" si="44"/>
        <v>2.4E-2</v>
      </c>
      <c r="J200" s="301">
        <f t="shared" si="44"/>
        <v>0</v>
      </c>
      <c r="K200" s="302">
        <f t="shared" si="44"/>
        <v>0</v>
      </c>
      <c r="L200" s="302">
        <f t="shared" si="44"/>
        <v>0</v>
      </c>
      <c r="M200" s="302">
        <f t="shared" si="44"/>
        <v>0</v>
      </c>
      <c r="N200" s="302">
        <f t="shared" si="44"/>
        <v>0</v>
      </c>
      <c r="O200" s="302">
        <f t="shared" si="44"/>
        <v>0</v>
      </c>
      <c r="P200" s="302">
        <f t="shared" si="44"/>
        <v>0</v>
      </c>
      <c r="Q200" s="302">
        <f t="shared" si="44"/>
        <v>0</v>
      </c>
      <c r="R200" s="303">
        <f t="shared" si="44"/>
        <v>0</v>
      </c>
    </row>
    <row r="201" spans="1:18" thickBot="1" x14ac:dyDescent="0.3">
      <c r="A201" s="57"/>
      <c r="B201" s="72" t="s">
        <v>386</v>
      </c>
      <c r="C201" s="67" t="s">
        <v>51</v>
      </c>
      <c r="D201" s="304">
        <v>1.98</v>
      </c>
      <c r="E201" s="304">
        <v>0.36</v>
      </c>
      <c r="F201" s="304">
        <v>10.8</v>
      </c>
      <c r="G201" s="304">
        <v>54.3</v>
      </c>
      <c r="H201" s="304">
        <v>5.3999999999999999E-2</v>
      </c>
      <c r="I201" s="304">
        <v>2.4E-2</v>
      </c>
      <c r="J201" s="304">
        <v>0</v>
      </c>
      <c r="K201" s="147">
        <v>0</v>
      </c>
      <c r="L201" s="147">
        <v>0</v>
      </c>
      <c r="M201" s="147">
        <v>0</v>
      </c>
      <c r="N201" s="147">
        <v>0</v>
      </c>
      <c r="O201" s="147">
        <v>0</v>
      </c>
      <c r="P201" s="147">
        <v>0</v>
      </c>
      <c r="Q201" s="147">
        <v>0</v>
      </c>
      <c r="R201" s="152">
        <v>0</v>
      </c>
    </row>
    <row r="202" spans="1:18" thickBot="1" x14ac:dyDescent="0.3">
      <c r="A202" s="581" t="s">
        <v>52</v>
      </c>
      <c r="B202" s="582"/>
      <c r="C202" s="583"/>
      <c r="D202" s="197">
        <f>SUM(D180,D185,D191,D196,D200,)</f>
        <v>29.625</v>
      </c>
      <c r="E202" s="197">
        <f t="shared" ref="E202:R202" si="45">SUM(E180,E185,E191,E196,E200,)</f>
        <v>18.686000000000003</v>
      </c>
      <c r="F202" s="197">
        <f t="shared" si="45"/>
        <v>85.06</v>
      </c>
      <c r="G202" s="197">
        <f t="shared" si="45"/>
        <v>627.21</v>
      </c>
      <c r="H202" s="197">
        <f t="shared" si="45"/>
        <v>0.40599999999999997</v>
      </c>
      <c r="I202" s="197">
        <f t="shared" si="45"/>
        <v>0.27900000000000003</v>
      </c>
      <c r="J202" s="197">
        <f t="shared" si="45"/>
        <v>53.514000000000003</v>
      </c>
      <c r="K202" s="197">
        <f t="shared" si="45"/>
        <v>0.58700000000000008</v>
      </c>
      <c r="L202" s="197">
        <f t="shared" si="45"/>
        <v>2.87</v>
      </c>
      <c r="M202" s="197">
        <f t="shared" si="45"/>
        <v>82.659999999999982</v>
      </c>
      <c r="N202" s="197">
        <f t="shared" si="45"/>
        <v>0.11600000000000001</v>
      </c>
      <c r="O202" s="197">
        <f t="shared" si="45"/>
        <v>220.78199999999998</v>
      </c>
      <c r="P202" s="197">
        <f t="shared" si="45"/>
        <v>2.8000000000000001E-2</v>
      </c>
      <c r="Q202" s="197">
        <f t="shared" si="45"/>
        <v>505.47700000000003</v>
      </c>
      <c r="R202" s="197">
        <f t="shared" si="45"/>
        <v>6.7519999999999998</v>
      </c>
    </row>
    <row r="203" spans="1:18" ht="215.25" customHeight="1" x14ac:dyDescent="0.25">
      <c r="A203" s="209"/>
      <c r="B203" s="133"/>
      <c r="C203" s="220"/>
      <c r="D203" s="211"/>
      <c r="E203" s="211"/>
      <c r="F203" s="211"/>
      <c r="G203" s="211"/>
      <c r="H203" s="211"/>
      <c r="I203" s="211"/>
      <c r="J203" s="211"/>
      <c r="K203" s="211"/>
      <c r="L203" s="211"/>
      <c r="M203" s="211"/>
      <c r="N203" s="211"/>
      <c r="O203" s="211"/>
      <c r="P203" s="211"/>
      <c r="Q203" s="211"/>
      <c r="R203" s="211"/>
    </row>
    <row r="204" spans="1:18" thickBot="1" x14ac:dyDescent="0.3">
      <c r="A204" s="601" t="s">
        <v>156</v>
      </c>
      <c r="B204" s="601"/>
      <c r="C204" s="601"/>
      <c r="D204" s="601"/>
      <c r="E204" s="601"/>
      <c r="F204" s="601"/>
      <c r="G204" s="601"/>
      <c r="H204" s="601"/>
      <c r="I204" s="601"/>
      <c r="J204" s="601"/>
      <c r="K204" s="601"/>
      <c r="L204" s="601"/>
      <c r="M204" s="601"/>
      <c r="N204" s="601"/>
      <c r="O204" s="601"/>
      <c r="P204" s="601"/>
      <c r="Q204" s="601"/>
      <c r="R204" s="601"/>
    </row>
    <row r="205" spans="1:18" x14ac:dyDescent="0.25">
      <c r="A205" s="596" t="s">
        <v>1</v>
      </c>
      <c r="B205" s="588" t="s">
        <v>2</v>
      </c>
      <c r="C205" s="588" t="s">
        <v>3</v>
      </c>
      <c r="D205" s="598" t="s">
        <v>4</v>
      </c>
      <c r="E205" s="599"/>
      <c r="F205" s="600"/>
      <c r="G205" s="588" t="s">
        <v>5</v>
      </c>
      <c r="H205" s="491" t="s">
        <v>6</v>
      </c>
      <c r="I205" s="492"/>
      <c r="J205" s="492"/>
      <c r="K205" s="492"/>
      <c r="L205" s="493"/>
      <c r="M205" s="489" t="s">
        <v>7</v>
      </c>
      <c r="N205" s="491"/>
      <c r="O205" s="491"/>
      <c r="P205" s="491"/>
      <c r="Q205" s="491"/>
      <c r="R205" s="592"/>
    </row>
    <row r="206" spans="1:18" ht="16.5" thickBot="1" x14ac:dyDescent="0.3">
      <c r="A206" s="597"/>
      <c r="B206" s="589"/>
      <c r="C206" s="589"/>
      <c r="D206" s="31" t="s">
        <v>54</v>
      </c>
      <c r="E206" s="31" t="s">
        <v>55</v>
      </c>
      <c r="F206" s="31" t="s">
        <v>56</v>
      </c>
      <c r="G206" s="589"/>
      <c r="H206" s="173" t="s">
        <v>11</v>
      </c>
      <c r="I206" s="173" t="s">
        <v>12</v>
      </c>
      <c r="J206" s="173" t="s">
        <v>13</v>
      </c>
      <c r="K206" s="173" t="s">
        <v>85</v>
      </c>
      <c r="L206" s="173" t="s">
        <v>15</v>
      </c>
      <c r="M206" s="194" t="s">
        <v>16</v>
      </c>
      <c r="N206" s="195" t="s">
        <v>17</v>
      </c>
      <c r="O206" s="195" t="s">
        <v>18</v>
      </c>
      <c r="P206" s="195" t="s">
        <v>19</v>
      </c>
      <c r="Q206" s="195" t="s">
        <v>20</v>
      </c>
      <c r="R206" s="196" t="s">
        <v>21</v>
      </c>
    </row>
    <row r="207" spans="1:18" ht="15" x14ac:dyDescent="0.25">
      <c r="A207" s="201">
        <v>1</v>
      </c>
      <c r="B207" s="467" t="s">
        <v>57</v>
      </c>
      <c r="C207" s="202">
        <v>40</v>
      </c>
      <c r="D207" s="115">
        <f t="shared" ref="D207:J207" si="46">SUM(D208:D210)</f>
        <v>4.9640000000000004</v>
      </c>
      <c r="E207" s="115">
        <f t="shared" si="46"/>
        <v>9.3699999999999992</v>
      </c>
      <c r="F207" s="115">
        <f t="shared" si="46"/>
        <v>9.7479999999999993</v>
      </c>
      <c r="G207" s="115">
        <f t="shared" si="46"/>
        <v>144.29000000000002</v>
      </c>
      <c r="H207" s="115">
        <f t="shared" si="46"/>
        <v>3.9E-2</v>
      </c>
      <c r="I207" s="115">
        <f t="shared" si="46"/>
        <v>6.3E-2</v>
      </c>
      <c r="J207" s="115">
        <f t="shared" si="46"/>
        <v>0.1</v>
      </c>
      <c r="K207" s="35">
        <f>SUM(K208:K210)</f>
        <v>6.9000000000000006E-2</v>
      </c>
      <c r="L207" s="35">
        <f>SUM(L208:L210)</f>
        <v>0.39400000000000002</v>
      </c>
      <c r="M207" s="35">
        <f t="shared" ref="M207:R207" si="47">SUM(M208:M210)</f>
        <v>132.6</v>
      </c>
      <c r="N207" s="35">
        <f t="shared" si="47"/>
        <v>1E-3</v>
      </c>
      <c r="O207" s="35">
        <f t="shared" si="47"/>
        <v>11.254</v>
      </c>
      <c r="P207" s="35">
        <f t="shared" si="47"/>
        <v>3.0000000000000001E-3</v>
      </c>
      <c r="Q207" s="35">
        <f t="shared" si="47"/>
        <v>85.44</v>
      </c>
      <c r="R207" s="36">
        <f t="shared" si="47"/>
        <v>0.55800000000000005</v>
      </c>
    </row>
    <row r="208" spans="1:18" ht="15" x14ac:dyDescent="0.25">
      <c r="A208" s="33"/>
      <c r="B208" s="464" t="s">
        <v>43</v>
      </c>
      <c r="C208" s="37" t="s">
        <v>58</v>
      </c>
      <c r="D208" s="38">
        <v>5.3999999999999999E-2</v>
      </c>
      <c r="E208" s="38">
        <v>4.93</v>
      </c>
      <c r="F208" s="38">
        <v>8.7999999999999995E-2</v>
      </c>
      <c r="G208" s="38">
        <v>45.02</v>
      </c>
      <c r="H208" s="38">
        <v>1E-3</v>
      </c>
      <c r="I208" s="38">
        <v>8.0000000000000002E-3</v>
      </c>
      <c r="J208" s="38">
        <v>0</v>
      </c>
      <c r="K208" s="38">
        <v>3.1E-2</v>
      </c>
      <c r="L208" s="38">
        <v>6.8000000000000005E-2</v>
      </c>
      <c r="M208" s="38">
        <v>1.6319999999999999</v>
      </c>
      <c r="N208" s="39">
        <v>0</v>
      </c>
      <c r="O208" s="39">
        <v>3.4000000000000002E-2</v>
      </c>
      <c r="P208" s="39">
        <v>0</v>
      </c>
      <c r="Q208" s="39">
        <v>2.04</v>
      </c>
      <c r="R208" s="40">
        <v>1.4E-2</v>
      </c>
    </row>
    <row r="209" spans="1:18" ht="15" x14ac:dyDescent="0.25">
      <c r="A209" s="33"/>
      <c r="B209" s="464" t="s">
        <v>59</v>
      </c>
      <c r="C209" s="37" t="s">
        <v>60</v>
      </c>
      <c r="D209" s="38">
        <v>3.33</v>
      </c>
      <c r="E209" s="38">
        <v>4.24</v>
      </c>
      <c r="F209" s="38">
        <v>0</v>
      </c>
      <c r="G209" s="38">
        <v>52.27</v>
      </c>
      <c r="H209" s="38">
        <v>6.0000000000000001E-3</v>
      </c>
      <c r="I209" s="38">
        <v>4.2999999999999997E-2</v>
      </c>
      <c r="J209" s="38">
        <v>0.1</v>
      </c>
      <c r="K209" s="38">
        <v>3.7999999999999999E-2</v>
      </c>
      <c r="L209" s="38">
        <v>6.6000000000000003E-2</v>
      </c>
      <c r="M209" s="38">
        <v>126.36799999999999</v>
      </c>
      <c r="N209" s="39">
        <v>0</v>
      </c>
      <c r="O209" s="39">
        <v>4.62</v>
      </c>
      <c r="P209" s="39">
        <v>2E-3</v>
      </c>
      <c r="Q209" s="39">
        <v>66</v>
      </c>
      <c r="R209" s="40">
        <v>0.14399999999999999</v>
      </c>
    </row>
    <row r="210" spans="1:18" ht="15" x14ac:dyDescent="0.25">
      <c r="A210" s="33"/>
      <c r="B210" s="464" t="s">
        <v>61</v>
      </c>
      <c r="C210" s="37" t="s">
        <v>48</v>
      </c>
      <c r="D210" s="38">
        <v>1.58</v>
      </c>
      <c r="E210" s="38">
        <v>0.2</v>
      </c>
      <c r="F210" s="38">
        <v>9.66</v>
      </c>
      <c r="G210" s="38">
        <v>47</v>
      </c>
      <c r="H210" s="38">
        <v>3.2000000000000001E-2</v>
      </c>
      <c r="I210" s="38">
        <v>1.2E-2</v>
      </c>
      <c r="J210" s="38">
        <v>0</v>
      </c>
      <c r="K210" s="38">
        <v>0</v>
      </c>
      <c r="L210" s="38">
        <v>0.26</v>
      </c>
      <c r="M210" s="38">
        <v>4.5999999999999996</v>
      </c>
      <c r="N210" s="39">
        <v>1E-3</v>
      </c>
      <c r="O210" s="39">
        <v>6.6</v>
      </c>
      <c r="P210" s="39">
        <v>1E-3</v>
      </c>
      <c r="Q210" s="39">
        <v>17.399999999999999</v>
      </c>
      <c r="R210" s="40">
        <v>0.4</v>
      </c>
    </row>
    <row r="211" spans="1:18" s="323" customFormat="1" ht="15" x14ac:dyDescent="0.25">
      <c r="A211" s="21">
        <v>82</v>
      </c>
      <c r="B211" s="465" t="s">
        <v>435</v>
      </c>
      <c r="C211" s="22" t="s">
        <v>38</v>
      </c>
      <c r="D211" s="22">
        <f>SUM(D212:D217)</f>
        <v>26.8</v>
      </c>
      <c r="E211" s="22">
        <f t="shared" ref="E211:R211" si="48">SUM(E212:E217)</f>
        <v>16.440000000000001</v>
      </c>
      <c r="F211" s="22">
        <f t="shared" si="48"/>
        <v>24.06</v>
      </c>
      <c r="G211" s="22">
        <f t="shared" si="48"/>
        <v>351.76</v>
      </c>
      <c r="H211" s="22">
        <f t="shared" si="48"/>
        <v>0.11199999999999999</v>
      </c>
      <c r="I211" s="22">
        <f t="shared" si="48"/>
        <v>0.505</v>
      </c>
      <c r="J211" s="22">
        <f t="shared" si="48"/>
        <v>1.1520000000000001</v>
      </c>
      <c r="K211" s="22">
        <f t="shared" si="48"/>
        <v>0.13600000000000001</v>
      </c>
      <c r="L211" s="22">
        <f t="shared" si="48"/>
        <v>0.61799999999999999</v>
      </c>
      <c r="M211" s="22">
        <f t="shared" si="48"/>
        <v>276.01</v>
      </c>
      <c r="N211" s="22">
        <f t="shared" si="48"/>
        <v>1.9E-2</v>
      </c>
      <c r="O211" s="22">
        <f t="shared" si="48"/>
        <v>38.683000000000007</v>
      </c>
      <c r="P211" s="22">
        <f t="shared" si="48"/>
        <v>0.40400000000000003</v>
      </c>
      <c r="Q211" s="22">
        <f t="shared" si="48"/>
        <v>374.90000000000003</v>
      </c>
      <c r="R211" s="22">
        <f t="shared" si="48"/>
        <v>1.3030000000000002</v>
      </c>
    </row>
    <row r="212" spans="1:18" s="323" customFormat="1" ht="15" x14ac:dyDescent="0.25">
      <c r="A212" s="21"/>
      <c r="B212" s="5" t="s">
        <v>66</v>
      </c>
      <c r="C212" s="71" t="s">
        <v>434</v>
      </c>
      <c r="D212" s="408">
        <v>22.09</v>
      </c>
      <c r="E212" s="408">
        <v>11.91</v>
      </c>
      <c r="F212" s="408">
        <v>2.65</v>
      </c>
      <c r="G212" s="408">
        <v>205.46</v>
      </c>
      <c r="H212" s="147">
        <v>5.2999999999999999E-2</v>
      </c>
      <c r="I212" s="147">
        <v>0.35699999999999998</v>
      </c>
      <c r="J212" s="408">
        <v>0.66100000000000003</v>
      </c>
      <c r="K212" s="147">
        <v>7.2999999999999995E-2</v>
      </c>
      <c r="L212" s="147">
        <v>0.26500000000000001</v>
      </c>
      <c r="M212" s="147">
        <v>216.97</v>
      </c>
      <c r="N212" s="151">
        <v>1.2E-2</v>
      </c>
      <c r="O212" s="151">
        <v>30.43</v>
      </c>
      <c r="P212" s="151">
        <v>0.39700000000000002</v>
      </c>
      <c r="Q212" s="151">
        <v>291.06</v>
      </c>
      <c r="R212" s="152">
        <v>0.52900000000000003</v>
      </c>
    </row>
    <row r="213" spans="1:18" s="323" customFormat="1" ht="15" x14ac:dyDescent="0.25">
      <c r="A213" s="21"/>
      <c r="B213" s="5" t="s">
        <v>43</v>
      </c>
      <c r="C213" s="71" t="s">
        <v>433</v>
      </c>
      <c r="D213" s="408">
        <v>0.02</v>
      </c>
      <c r="E213" s="408">
        <v>1.1100000000000001</v>
      </c>
      <c r="F213" s="408">
        <v>0.03</v>
      </c>
      <c r="G213" s="408">
        <v>10.19</v>
      </c>
      <c r="H213" s="147">
        <v>0</v>
      </c>
      <c r="I213" s="147">
        <v>2E-3</v>
      </c>
      <c r="J213" s="408">
        <v>0</v>
      </c>
      <c r="K213" s="147">
        <v>8.0000000000000002E-3</v>
      </c>
      <c r="L213" s="147">
        <v>1.7999999999999999E-2</v>
      </c>
      <c r="M213" s="147">
        <v>0.432</v>
      </c>
      <c r="N213" s="151">
        <v>0</v>
      </c>
      <c r="O213" s="151">
        <v>8.9999999999999993E-3</v>
      </c>
      <c r="P213" s="151">
        <v>0</v>
      </c>
      <c r="Q213" s="151">
        <v>0.54</v>
      </c>
      <c r="R213" s="152">
        <v>4.0000000000000001E-3</v>
      </c>
    </row>
    <row r="214" spans="1:18" s="323" customFormat="1" ht="15" x14ac:dyDescent="0.25">
      <c r="A214" s="21"/>
      <c r="B214" s="5" t="s">
        <v>193</v>
      </c>
      <c r="C214" s="71" t="s">
        <v>432</v>
      </c>
      <c r="D214" s="408">
        <v>1.3</v>
      </c>
      <c r="E214" s="408">
        <v>0.14000000000000001</v>
      </c>
      <c r="F214" s="408">
        <v>8.69</v>
      </c>
      <c r="G214" s="408">
        <v>42.08</v>
      </c>
      <c r="H214" s="147">
        <v>3.1E-2</v>
      </c>
      <c r="I214" s="147">
        <v>0.01</v>
      </c>
      <c r="J214" s="408">
        <v>0</v>
      </c>
      <c r="K214" s="147">
        <v>0</v>
      </c>
      <c r="L214" s="147">
        <v>0.22700000000000001</v>
      </c>
      <c r="M214" s="147">
        <v>3.024</v>
      </c>
      <c r="N214" s="151">
        <v>0</v>
      </c>
      <c r="O214" s="151">
        <v>0.79200000000000004</v>
      </c>
      <c r="P214" s="151">
        <v>1E-3</v>
      </c>
      <c r="Q214" s="151">
        <v>14.72</v>
      </c>
      <c r="R214" s="152">
        <v>0.26500000000000001</v>
      </c>
    </row>
    <row r="215" spans="1:18" s="323" customFormat="1" ht="15" x14ac:dyDescent="0.25">
      <c r="A215" s="21"/>
      <c r="B215" s="5" t="s">
        <v>67</v>
      </c>
      <c r="C215" s="71" t="s">
        <v>431</v>
      </c>
      <c r="D215" s="408">
        <v>1.1000000000000001</v>
      </c>
      <c r="E215" s="408">
        <v>1.21</v>
      </c>
      <c r="F215" s="408">
        <v>1.78</v>
      </c>
      <c r="G215" s="408">
        <v>22.68</v>
      </c>
      <c r="H215" s="147">
        <v>1.4999999999999999E-2</v>
      </c>
      <c r="I215" s="147">
        <v>5.7000000000000002E-2</v>
      </c>
      <c r="J215" s="408">
        <v>0.49099999999999999</v>
      </c>
      <c r="K215" s="147">
        <v>8.0000000000000002E-3</v>
      </c>
      <c r="L215" s="147">
        <v>0</v>
      </c>
      <c r="M215" s="147">
        <v>45.36</v>
      </c>
      <c r="N215" s="151">
        <v>3.0000000000000001E-3</v>
      </c>
      <c r="O215" s="151">
        <v>5.2919999999999998</v>
      </c>
      <c r="P215" s="151">
        <v>1E-3</v>
      </c>
      <c r="Q215" s="151">
        <v>34.020000000000003</v>
      </c>
      <c r="R215" s="152">
        <v>2.3E-2</v>
      </c>
    </row>
    <row r="216" spans="1:18" s="323" customFormat="1" ht="15" x14ac:dyDescent="0.25">
      <c r="A216" s="21"/>
      <c r="B216" s="5" t="s">
        <v>69</v>
      </c>
      <c r="C216" s="71" t="s">
        <v>430</v>
      </c>
      <c r="D216" s="408">
        <v>0</v>
      </c>
      <c r="E216" s="408">
        <v>0</v>
      </c>
      <c r="F216" s="408">
        <v>10.78</v>
      </c>
      <c r="G216" s="408">
        <v>43.09</v>
      </c>
      <c r="H216" s="408">
        <v>0</v>
      </c>
      <c r="I216" s="408">
        <v>0</v>
      </c>
      <c r="J216" s="408">
        <v>0</v>
      </c>
      <c r="K216" s="408">
        <v>0</v>
      </c>
      <c r="L216" s="408">
        <v>0</v>
      </c>
      <c r="M216" s="147">
        <v>0.32400000000000001</v>
      </c>
      <c r="N216" s="408">
        <v>0</v>
      </c>
      <c r="O216" s="408">
        <v>0</v>
      </c>
      <c r="P216" s="408">
        <v>0</v>
      </c>
      <c r="Q216" s="408">
        <v>0</v>
      </c>
      <c r="R216" s="152">
        <v>3.2000000000000001E-2</v>
      </c>
    </row>
    <row r="217" spans="1:18" s="323" customFormat="1" ht="15" x14ac:dyDescent="0.25">
      <c r="A217" s="21"/>
      <c r="B217" s="5" t="s">
        <v>70</v>
      </c>
      <c r="C217" s="71" t="s">
        <v>429</v>
      </c>
      <c r="D217" s="408">
        <v>2.29</v>
      </c>
      <c r="E217" s="408">
        <v>2.0699999999999998</v>
      </c>
      <c r="F217" s="408">
        <v>0.13</v>
      </c>
      <c r="G217" s="408">
        <v>28.26</v>
      </c>
      <c r="H217" s="147">
        <v>1.2999999999999999E-2</v>
      </c>
      <c r="I217" s="147">
        <v>7.9000000000000001E-2</v>
      </c>
      <c r="J217" s="408">
        <v>0</v>
      </c>
      <c r="K217" s="147">
        <v>4.7E-2</v>
      </c>
      <c r="L217" s="147">
        <v>0.108</v>
      </c>
      <c r="M217" s="147">
        <v>9.9</v>
      </c>
      <c r="N217" s="151">
        <v>4.0000000000000001E-3</v>
      </c>
      <c r="O217" s="151">
        <v>2.16</v>
      </c>
      <c r="P217" s="151">
        <v>5.0000000000000001E-3</v>
      </c>
      <c r="Q217" s="151">
        <v>34.56</v>
      </c>
      <c r="R217" s="152">
        <v>0.45</v>
      </c>
    </row>
    <row r="218" spans="1:18" ht="28.5" x14ac:dyDescent="0.25">
      <c r="A218" s="48">
        <v>395</v>
      </c>
      <c r="B218" s="465" t="s">
        <v>73</v>
      </c>
      <c r="C218" s="16" t="s">
        <v>45</v>
      </c>
      <c r="D218" s="49">
        <f t="shared" ref="D218:R218" si="49">SUM(D219:D222)</f>
        <v>3.59</v>
      </c>
      <c r="E218" s="49">
        <f t="shared" si="49"/>
        <v>3.43</v>
      </c>
      <c r="F218" s="49">
        <f t="shared" si="49"/>
        <v>16.830000000000002</v>
      </c>
      <c r="G218" s="49">
        <f t="shared" si="49"/>
        <v>111.79</v>
      </c>
      <c r="H218" s="49">
        <f t="shared" si="49"/>
        <v>0.02</v>
      </c>
      <c r="I218" s="49">
        <f t="shared" si="49"/>
        <v>7.4999999999999997E-2</v>
      </c>
      <c r="J218" s="49">
        <f t="shared" si="49"/>
        <v>0.6</v>
      </c>
      <c r="K218" s="49">
        <f t="shared" si="49"/>
        <v>2.1999999999999999E-2</v>
      </c>
      <c r="L218" s="49">
        <f t="shared" si="49"/>
        <v>0</v>
      </c>
      <c r="M218" s="49">
        <f t="shared" si="49"/>
        <v>60.6</v>
      </c>
      <c r="N218" s="49">
        <f t="shared" si="49"/>
        <v>8.9999999999999993E-3</v>
      </c>
      <c r="O218" s="49">
        <f t="shared" si="49"/>
        <v>14</v>
      </c>
      <c r="P218" s="49">
        <f t="shared" si="49"/>
        <v>0</v>
      </c>
      <c r="Q218" s="49">
        <f t="shared" si="49"/>
        <v>30</v>
      </c>
      <c r="R218" s="50">
        <f t="shared" si="49"/>
        <v>0.09</v>
      </c>
    </row>
    <row r="219" spans="1:18" x14ac:dyDescent="0.25">
      <c r="A219" s="48"/>
      <c r="B219" s="5" t="s">
        <v>32</v>
      </c>
      <c r="C219" s="6" t="s">
        <v>74</v>
      </c>
      <c r="D219" s="324">
        <v>0</v>
      </c>
      <c r="E219" s="324">
        <v>0</v>
      </c>
      <c r="F219" s="324">
        <v>0</v>
      </c>
      <c r="G219" s="324">
        <v>0</v>
      </c>
      <c r="H219" s="51">
        <v>0</v>
      </c>
      <c r="I219" s="51">
        <v>0</v>
      </c>
      <c r="J219" s="324">
        <v>0</v>
      </c>
      <c r="K219" s="324">
        <v>0</v>
      </c>
      <c r="L219" s="324">
        <v>0</v>
      </c>
      <c r="M219" s="51">
        <v>0</v>
      </c>
      <c r="N219" s="52">
        <v>0</v>
      </c>
      <c r="O219" s="52">
        <v>0</v>
      </c>
      <c r="P219" s="52">
        <v>0</v>
      </c>
      <c r="Q219" s="52">
        <v>0</v>
      </c>
      <c r="R219" s="53">
        <v>0</v>
      </c>
    </row>
    <row r="220" spans="1:18" ht="30" x14ac:dyDescent="0.25">
      <c r="A220" s="48"/>
      <c r="B220" s="5" t="s">
        <v>75</v>
      </c>
      <c r="C220" s="6" t="s">
        <v>76</v>
      </c>
      <c r="D220" s="324">
        <v>3.5</v>
      </c>
      <c r="E220" s="324">
        <v>3</v>
      </c>
      <c r="F220" s="324">
        <v>4.7</v>
      </c>
      <c r="G220" s="324">
        <v>63</v>
      </c>
      <c r="H220" s="51">
        <v>0</v>
      </c>
      <c r="I220" s="51">
        <v>0</v>
      </c>
      <c r="J220" s="324">
        <v>0.6</v>
      </c>
      <c r="K220" s="324">
        <v>2.1999999999999999E-2</v>
      </c>
      <c r="L220" s="324">
        <v>0</v>
      </c>
      <c r="M220" s="51">
        <v>0</v>
      </c>
      <c r="N220" s="52">
        <v>8.9999999999999993E-3</v>
      </c>
      <c r="O220" s="52">
        <v>14</v>
      </c>
      <c r="P220" s="52">
        <v>0</v>
      </c>
      <c r="Q220" s="52">
        <v>30</v>
      </c>
      <c r="R220" s="53">
        <v>0</v>
      </c>
    </row>
    <row r="221" spans="1:18" x14ac:dyDescent="0.25">
      <c r="A221" s="48"/>
      <c r="B221" s="5" t="s">
        <v>47</v>
      </c>
      <c r="C221" s="6" t="s">
        <v>77</v>
      </c>
      <c r="D221" s="324">
        <v>0</v>
      </c>
      <c r="E221" s="324">
        <v>0</v>
      </c>
      <c r="F221" s="324">
        <v>11.1</v>
      </c>
      <c r="G221" s="324">
        <v>42.14</v>
      </c>
      <c r="H221" s="51">
        <v>0</v>
      </c>
      <c r="I221" s="51">
        <v>0</v>
      </c>
      <c r="J221" s="324">
        <v>0</v>
      </c>
      <c r="K221" s="324">
        <v>0</v>
      </c>
      <c r="L221" s="324">
        <v>0</v>
      </c>
      <c r="M221" s="51">
        <v>0.6</v>
      </c>
      <c r="N221" s="52">
        <v>0</v>
      </c>
      <c r="O221" s="52">
        <v>0</v>
      </c>
      <c r="P221" s="52">
        <v>0</v>
      </c>
      <c r="Q221" s="52">
        <v>0</v>
      </c>
      <c r="R221" s="53">
        <v>0.06</v>
      </c>
    </row>
    <row r="222" spans="1:18" x14ac:dyDescent="0.25">
      <c r="A222" s="48"/>
      <c r="B222" s="5" t="s">
        <v>78</v>
      </c>
      <c r="C222" s="6" t="s">
        <v>79</v>
      </c>
      <c r="D222" s="324">
        <v>0.09</v>
      </c>
      <c r="E222" s="324">
        <v>0.43</v>
      </c>
      <c r="F222" s="324">
        <v>1.03</v>
      </c>
      <c r="G222" s="324">
        <v>6.65</v>
      </c>
      <c r="H222" s="51">
        <v>0.02</v>
      </c>
      <c r="I222" s="51">
        <v>7.4999999999999997E-2</v>
      </c>
      <c r="J222" s="324">
        <v>0</v>
      </c>
      <c r="K222" s="324">
        <v>0</v>
      </c>
      <c r="L222" s="324">
        <v>0</v>
      </c>
      <c r="M222" s="51">
        <v>60</v>
      </c>
      <c r="N222" s="52">
        <v>0</v>
      </c>
      <c r="O222" s="52">
        <v>0</v>
      </c>
      <c r="P222" s="52">
        <v>0</v>
      </c>
      <c r="Q222" s="52">
        <v>0</v>
      </c>
      <c r="R222" s="53">
        <v>0.03</v>
      </c>
    </row>
    <row r="223" spans="1:18" ht="15" x14ac:dyDescent="0.25">
      <c r="A223" s="33" t="s">
        <v>145</v>
      </c>
      <c r="B223" s="465" t="s">
        <v>49</v>
      </c>
      <c r="C223" s="34">
        <v>30</v>
      </c>
      <c r="D223" s="35">
        <f t="shared" ref="D223:R223" si="50">SUM(D224)</f>
        <v>2.37</v>
      </c>
      <c r="E223" s="35">
        <f t="shared" si="50"/>
        <v>0.27</v>
      </c>
      <c r="F223" s="35">
        <f t="shared" si="50"/>
        <v>11.4</v>
      </c>
      <c r="G223" s="35">
        <f t="shared" si="50"/>
        <v>59.7</v>
      </c>
      <c r="H223" s="35">
        <f t="shared" si="50"/>
        <v>4.8000000000000001E-2</v>
      </c>
      <c r="I223" s="35">
        <f t="shared" si="50"/>
        <v>1.7999999999999999E-2</v>
      </c>
      <c r="J223" s="35">
        <f t="shared" si="50"/>
        <v>0</v>
      </c>
      <c r="K223" s="35">
        <f>SUM(K224)</f>
        <v>0</v>
      </c>
      <c r="L223" s="35">
        <f>SUM(L224)</f>
        <v>0.39</v>
      </c>
      <c r="M223" s="35">
        <f t="shared" si="50"/>
        <v>6.9</v>
      </c>
      <c r="N223" s="35">
        <f t="shared" si="50"/>
        <v>1E-3</v>
      </c>
      <c r="O223" s="35">
        <f t="shared" si="50"/>
        <v>9.9</v>
      </c>
      <c r="P223" s="35">
        <f t="shared" si="50"/>
        <v>2E-3</v>
      </c>
      <c r="Q223" s="35">
        <f t="shared" si="50"/>
        <v>26.1</v>
      </c>
      <c r="R223" s="36">
        <f t="shared" si="50"/>
        <v>0.6</v>
      </c>
    </row>
    <row r="224" spans="1:18" ht="30.75" thickBot="1" x14ac:dyDescent="0.3">
      <c r="A224" s="76"/>
      <c r="B224" s="5" t="s">
        <v>50</v>
      </c>
      <c r="C224" s="77" t="s">
        <v>51</v>
      </c>
      <c r="D224" s="54">
        <v>2.37</v>
      </c>
      <c r="E224" s="54">
        <v>0.27</v>
      </c>
      <c r="F224" s="54">
        <v>11.4</v>
      </c>
      <c r="G224" s="54">
        <v>59.7</v>
      </c>
      <c r="H224" s="54">
        <v>4.8000000000000001E-2</v>
      </c>
      <c r="I224" s="54">
        <v>1.7999999999999999E-2</v>
      </c>
      <c r="J224" s="54">
        <v>0</v>
      </c>
      <c r="K224" s="54">
        <v>0</v>
      </c>
      <c r="L224" s="54">
        <v>0.39</v>
      </c>
      <c r="M224" s="54">
        <v>6.9</v>
      </c>
      <c r="N224" s="55">
        <v>1E-3</v>
      </c>
      <c r="O224" s="55">
        <v>9.9</v>
      </c>
      <c r="P224" s="55">
        <v>2E-3</v>
      </c>
      <c r="Q224" s="55">
        <v>26.1</v>
      </c>
      <c r="R224" s="56">
        <v>0.6</v>
      </c>
    </row>
    <row r="225" spans="1:18" thickBot="1" x14ac:dyDescent="0.3">
      <c r="A225" s="554" t="s">
        <v>149</v>
      </c>
      <c r="B225" s="555"/>
      <c r="C225" s="556"/>
      <c r="D225" s="64">
        <f>SUM(D207,D211,D218,D223,)</f>
        <v>37.723999999999997</v>
      </c>
      <c r="E225" s="64">
        <f t="shared" ref="E225:R225" si="51">SUM(E207,E211,E218,E223,)</f>
        <v>29.51</v>
      </c>
      <c r="F225" s="64">
        <f t="shared" si="51"/>
        <v>62.038000000000004</v>
      </c>
      <c r="G225" s="64">
        <f t="shared" si="51"/>
        <v>667.54000000000008</v>
      </c>
      <c r="H225" s="64">
        <f t="shared" si="51"/>
        <v>0.21899999999999997</v>
      </c>
      <c r="I225" s="64">
        <f t="shared" si="51"/>
        <v>0.66100000000000003</v>
      </c>
      <c r="J225" s="64">
        <f t="shared" si="51"/>
        <v>1.8520000000000003</v>
      </c>
      <c r="K225" s="64">
        <f t="shared" si="51"/>
        <v>0.22700000000000001</v>
      </c>
      <c r="L225" s="64">
        <f t="shared" si="51"/>
        <v>1.4020000000000001</v>
      </c>
      <c r="M225" s="64">
        <f t="shared" si="51"/>
        <v>476.11</v>
      </c>
      <c r="N225" s="64">
        <f t="shared" si="51"/>
        <v>0.03</v>
      </c>
      <c r="O225" s="64">
        <f t="shared" si="51"/>
        <v>73.837000000000003</v>
      </c>
      <c r="P225" s="64">
        <f t="shared" si="51"/>
        <v>0.40900000000000003</v>
      </c>
      <c r="Q225" s="64">
        <f t="shared" si="51"/>
        <v>516.44000000000005</v>
      </c>
      <c r="R225" s="64">
        <f t="shared" si="51"/>
        <v>2.5510000000000002</v>
      </c>
    </row>
    <row r="226" spans="1:18" x14ac:dyDescent="0.25">
      <c r="A226" s="209"/>
      <c r="B226" s="133"/>
      <c r="C226" s="217"/>
      <c r="D226" s="218"/>
      <c r="E226" s="218"/>
      <c r="F226" s="218"/>
      <c r="G226" s="218"/>
      <c r="H226" s="218"/>
      <c r="I226" s="218"/>
      <c r="J226" s="218"/>
      <c r="K226" s="218"/>
      <c r="L226" s="218"/>
      <c r="M226" s="218"/>
      <c r="N226" s="218"/>
      <c r="O226" s="218"/>
      <c r="P226" s="218"/>
      <c r="Q226" s="218"/>
      <c r="R226" s="218"/>
    </row>
    <row r="227" spans="1:18" x14ac:dyDescent="0.25">
      <c r="A227" s="209"/>
      <c r="B227" s="133"/>
      <c r="C227" s="217"/>
      <c r="D227" s="218"/>
      <c r="E227" s="218"/>
      <c r="F227" s="218"/>
      <c r="G227" s="218"/>
      <c r="H227" s="218"/>
      <c r="I227" s="218"/>
      <c r="J227" s="218"/>
      <c r="K227" s="218"/>
      <c r="L227" s="218"/>
      <c r="M227" s="218"/>
      <c r="N227" s="218"/>
      <c r="O227" s="218"/>
      <c r="P227" s="218"/>
      <c r="Q227" s="218"/>
      <c r="R227" s="218"/>
    </row>
    <row r="228" spans="1:18" ht="66" customHeight="1" x14ac:dyDescent="0.25">
      <c r="A228" s="209"/>
      <c r="B228" s="133"/>
      <c r="C228" s="217"/>
      <c r="D228" s="218"/>
      <c r="E228" s="218"/>
      <c r="F228" s="218"/>
      <c r="G228" s="218"/>
      <c r="H228" s="218"/>
      <c r="I228" s="218"/>
      <c r="J228" s="218"/>
      <c r="K228" s="218"/>
      <c r="L228" s="218"/>
      <c r="M228" s="218"/>
      <c r="N228" s="218"/>
      <c r="O228" s="218"/>
      <c r="P228" s="218"/>
      <c r="Q228" s="218"/>
      <c r="R228" s="218"/>
    </row>
    <row r="229" spans="1:18" ht="16.5" thickBot="1" x14ac:dyDescent="0.3">
      <c r="A229" s="593" t="s">
        <v>109</v>
      </c>
      <c r="B229" s="593"/>
      <c r="C229" s="593"/>
      <c r="D229" s="593"/>
      <c r="E229" s="593"/>
      <c r="F229" s="593"/>
      <c r="G229" s="593"/>
      <c r="H229" s="593"/>
      <c r="I229" s="593"/>
      <c r="J229" s="593"/>
      <c r="K229" s="593"/>
      <c r="L229" s="593"/>
      <c r="M229" s="593"/>
      <c r="N229" s="593"/>
      <c r="O229" s="593"/>
      <c r="P229" s="593"/>
      <c r="Q229" s="593"/>
      <c r="R229" s="593"/>
    </row>
    <row r="230" spans="1:18" x14ac:dyDescent="0.25">
      <c r="A230" s="596" t="s">
        <v>1</v>
      </c>
      <c r="B230" s="588" t="s">
        <v>2</v>
      </c>
      <c r="C230" s="588" t="s">
        <v>3</v>
      </c>
      <c r="D230" s="598" t="s">
        <v>4</v>
      </c>
      <c r="E230" s="599"/>
      <c r="F230" s="600"/>
      <c r="G230" s="588" t="s">
        <v>5</v>
      </c>
      <c r="H230" s="491" t="s">
        <v>6</v>
      </c>
      <c r="I230" s="492"/>
      <c r="J230" s="492"/>
      <c r="K230" s="492"/>
      <c r="L230" s="493"/>
      <c r="M230" s="489" t="s">
        <v>7</v>
      </c>
      <c r="N230" s="491"/>
      <c r="O230" s="491"/>
      <c r="P230" s="491"/>
      <c r="Q230" s="491"/>
      <c r="R230" s="592"/>
    </row>
    <row r="231" spans="1:18" ht="16.5" thickBot="1" x14ac:dyDescent="0.3">
      <c r="A231" s="597"/>
      <c r="B231" s="589"/>
      <c r="C231" s="589"/>
      <c r="D231" s="31" t="s">
        <v>54</v>
      </c>
      <c r="E231" s="31" t="s">
        <v>55</v>
      </c>
      <c r="F231" s="31" t="s">
        <v>56</v>
      </c>
      <c r="G231" s="589"/>
      <c r="H231" s="173" t="s">
        <v>11</v>
      </c>
      <c r="I231" s="173" t="s">
        <v>12</v>
      </c>
      <c r="J231" s="173" t="s">
        <v>13</v>
      </c>
      <c r="K231" s="173" t="s">
        <v>85</v>
      </c>
      <c r="L231" s="173" t="s">
        <v>15</v>
      </c>
      <c r="M231" s="194" t="s">
        <v>16</v>
      </c>
      <c r="N231" s="195" t="s">
        <v>17</v>
      </c>
      <c r="O231" s="195" t="s">
        <v>18</v>
      </c>
      <c r="P231" s="195" t="s">
        <v>19</v>
      </c>
      <c r="Q231" s="195" t="s">
        <v>20</v>
      </c>
      <c r="R231" s="196" t="s">
        <v>21</v>
      </c>
    </row>
    <row r="232" spans="1:18" x14ac:dyDescent="0.25">
      <c r="A232" s="322">
        <v>14</v>
      </c>
      <c r="B232" s="472" t="s">
        <v>86</v>
      </c>
      <c r="C232" s="207">
        <v>100</v>
      </c>
      <c r="D232" s="208">
        <f t="shared" ref="D232:R232" si="52">SUM(D233)</f>
        <v>0.8</v>
      </c>
      <c r="E232" s="208">
        <f t="shared" si="52"/>
        <v>0.1</v>
      </c>
      <c r="F232" s="208">
        <f t="shared" si="52"/>
        <v>2.5</v>
      </c>
      <c r="G232" s="208">
        <f t="shared" si="52"/>
        <v>14</v>
      </c>
      <c r="H232" s="208">
        <f t="shared" si="52"/>
        <v>0.03</v>
      </c>
      <c r="I232" s="208">
        <f t="shared" si="52"/>
        <v>0.04</v>
      </c>
      <c r="J232" s="208">
        <f t="shared" si="52"/>
        <v>10</v>
      </c>
      <c r="K232" s="208">
        <f t="shared" si="52"/>
        <v>0.01</v>
      </c>
      <c r="L232" s="208">
        <f t="shared" si="52"/>
        <v>0.1</v>
      </c>
      <c r="M232" s="208">
        <f t="shared" si="52"/>
        <v>23</v>
      </c>
      <c r="N232" s="208">
        <f t="shared" si="52"/>
        <v>3.0000000000000001E-3</v>
      </c>
      <c r="O232" s="208">
        <f t="shared" si="52"/>
        <v>14</v>
      </c>
      <c r="P232" s="208">
        <f t="shared" si="52"/>
        <v>0</v>
      </c>
      <c r="Q232" s="208">
        <f t="shared" si="52"/>
        <v>42</v>
      </c>
      <c r="R232" s="208">
        <f t="shared" si="52"/>
        <v>0.06</v>
      </c>
    </row>
    <row r="233" spans="1:18" x14ac:dyDescent="0.25">
      <c r="A233" s="48"/>
      <c r="B233" s="72" t="s">
        <v>87</v>
      </c>
      <c r="C233" s="73" t="s">
        <v>151</v>
      </c>
      <c r="D233" s="51">
        <v>0.8</v>
      </c>
      <c r="E233" s="51">
        <v>0.1</v>
      </c>
      <c r="F233" s="51">
        <v>2.5</v>
      </c>
      <c r="G233" s="51">
        <v>14</v>
      </c>
      <c r="H233" s="51">
        <v>0.03</v>
      </c>
      <c r="I233" s="51">
        <v>0.04</v>
      </c>
      <c r="J233" s="51">
        <v>10</v>
      </c>
      <c r="K233" s="51">
        <v>0.01</v>
      </c>
      <c r="L233" s="51">
        <v>0.1</v>
      </c>
      <c r="M233" s="51">
        <v>23</v>
      </c>
      <c r="N233" s="52">
        <v>3.0000000000000001E-3</v>
      </c>
      <c r="O233" s="52">
        <v>14</v>
      </c>
      <c r="P233" s="52">
        <v>0</v>
      </c>
      <c r="Q233" s="52">
        <v>42</v>
      </c>
      <c r="R233" s="53">
        <v>0.06</v>
      </c>
    </row>
    <row r="234" spans="1:18" x14ac:dyDescent="0.25">
      <c r="A234" s="4">
        <v>276</v>
      </c>
      <c r="B234" s="465" t="s">
        <v>442</v>
      </c>
      <c r="C234" s="16" t="s">
        <v>45</v>
      </c>
      <c r="D234" s="126">
        <f t="shared" ref="D234:R234" si="53">SUM(D235:D240)</f>
        <v>24.84</v>
      </c>
      <c r="E234" s="126">
        <f t="shared" si="53"/>
        <v>22.62</v>
      </c>
      <c r="F234" s="126">
        <f t="shared" si="53"/>
        <v>22.05</v>
      </c>
      <c r="G234" s="126">
        <f t="shared" si="53"/>
        <v>391.65999999999997</v>
      </c>
      <c r="H234" s="126">
        <f t="shared" si="53"/>
        <v>0.17699999999999999</v>
      </c>
      <c r="I234" s="126">
        <f t="shared" si="53"/>
        <v>0.92699999999999994</v>
      </c>
      <c r="J234" s="126">
        <f t="shared" si="53"/>
        <v>28.914999999999999</v>
      </c>
      <c r="K234" s="126">
        <f t="shared" si="53"/>
        <v>5.3999999999999999E-2</v>
      </c>
      <c r="L234" s="126">
        <f t="shared" si="53"/>
        <v>0.754</v>
      </c>
      <c r="M234" s="126">
        <f t="shared" si="53"/>
        <v>22.735999999999997</v>
      </c>
      <c r="N234" s="126">
        <f t="shared" si="53"/>
        <v>1.4999999999999999E-2</v>
      </c>
      <c r="O234" s="126">
        <f t="shared" si="53"/>
        <v>58.446999999999996</v>
      </c>
      <c r="P234" s="126">
        <f t="shared" si="53"/>
        <v>0</v>
      </c>
      <c r="Q234" s="126">
        <f t="shared" si="53"/>
        <v>303.90599999999995</v>
      </c>
      <c r="R234" s="126">
        <f t="shared" si="53"/>
        <v>2.4780000000000002</v>
      </c>
    </row>
    <row r="235" spans="1:18" x14ac:dyDescent="0.25">
      <c r="A235" s="4"/>
      <c r="B235" s="5" t="s">
        <v>116</v>
      </c>
      <c r="C235" s="130" t="s">
        <v>443</v>
      </c>
      <c r="D235" s="147">
        <v>21.81</v>
      </c>
      <c r="E235" s="147">
        <v>18.760000000000002</v>
      </c>
      <c r="F235" s="147">
        <v>0</v>
      </c>
      <c r="G235" s="147">
        <v>255.67</v>
      </c>
      <c r="H235" s="127">
        <v>2.8000000000000001E-2</v>
      </c>
      <c r="I235" s="127">
        <v>7.0000000000000007E-2</v>
      </c>
      <c r="J235" s="147">
        <v>0</v>
      </c>
      <c r="K235" s="147">
        <v>0</v>
      </c>
      <c r="L235" s="147">
        <v>0.46899999999999997</v>
      </c>
      <c r="M235" s="127">
        <v>4.266</v>
      </c>
      <c r="N235" s="128">
        <v>8.0000000000000002E-3</v>
      </c>
      <c r="O235" s="128">
        <v>25.08</v>
      </c>
      <c r="P235" s="128">
        <v>0</v>
      </c>
      <c r="Q235" s="128">
        <v>220.48</v>
      </c>
      <c r="R235" s="129">
        <v>1.28</v>
      </c>
    </row>
    <row r="236" spans="1:18" x14ac:dyDescent="0.25">
      <c r="A236" s="4"/>
      <c r="B236" s="5" t="s">
        <v>23</v>
      </c>
      <c r="C236" s="130" t="s">
        <v>444</v>
      </c>
      <c r="D236" s="147">
        <v>2.38</v>
      </c>
      <c r="E236" s="147">
        <v>0.48</v>
      </c>
      <c r="F236" s="147">
        <v>19.41</v>
      </c>
      <c r="G236" s="147">
        <v>91.71</v>
      </c>
      <c r="H236" s="127">
        <v>0.14399999999999999</v>
      </c>
      <c r="I236" s="127">
        <v>0.84</v>
      </c>
      <c r="J236" s="147">
        <v>23.82</v>
      </c>
      <c r="K236" s="147">
        <v>3.0000000000000001E-3</v>
      </c>
      <c r="L236" s="147">
        <v>0.11899999999999999</v>
      </c>
      <c r="M236" s="127">
        <v>12</v>
      </c>
      <c r="N236" s="128">
        <v>6.0000000000000001E-3</v>
      </c>
      <c r="O236" s="128">
        <v>27.39</v>
      </c>
      <c r="P236" s="128">
        <v>0</v>
      </c>
      <c r="Q236" s="128">
        <v>69.8</v>
      </c>
      <c r="R236" s="129">
        <v>1.08</v>
      </c>
    </row>
    <row r="237" spans="1:18" x14ac:dyDescent="0.25">
      <c r="A237" s="4"/>
      <c r="B237" s="5" t="s">
        <v>24</v>
      </c>
      <c r="C237" s="130" t="s">
        <v>445</v>
      </c>
      <c r="D237" s="147">
        <v>0.14000000000000001</v>
      </c>
      <c r="E237" s="147">
        <v>0.02</v>
      </c>
      <c r="F237" s="147">
        <v>0.82</v>
      </c>
      <c r="G237" s="147">
        <v>4.0999999999999996</v>
      </c>
      <c r="H237" s="127">
        <v>5.0000000000000001E-3</v>
      </c>
      <c r="I237" s="127">
        <v>3.0000000000000001E-3</v>
      </c>
      <c r="J237" s="147">
        <v>1</v>
      </c>
      <c r="K237" s="147">
        <v>0</v>
      </c>
      <c r="L237" s="147">
        <v>0.02</v>
      </c>
      <c r="M237" s="127">
        <v>3.72</v>
      </c>
      <c r="N237" s="128">
        <v>0</v>
      </c>
      <c r="O237" s="128">
        <v>1.4</v>
      </c>
      <c r="P237" s="128">
        <v>0</v>
      </c>
      <c r="Q237" s="128">
        <v>5.8</v>
      </c>
      <c r="R237" s="129">
        <v>9.6000000000000002E-2</v>
      </c>
    </row>
    <row r="238" spans="1:18" x14ac:dyDescent="0.25">
      <c r="A238" s="4"/>
      <c r="B238" s="5" t="s">
        <v>120</v>
      </c>
      <c r="C238" s="130" t="s">
        <v>446</v>
      </c>
      <c r="D238" s="147">
        <v>0.44</v>
      </c>
      <c r="E238" s="147">
        <v>0</v>
      </c>
      <c r="F238" s="147">
        <v>1.73</v>
      </c>
      <c r="G238" s="147">
        <v>9.2799999999999994</v>
      </c>
      <c r="H238" s="127">
        <v>0</v>
      </c>
      <c r="I238" s="127">
        <v>7.0000000000000001E-3</v>
      </c>
      <c r="J238" s="147">
        <v>4.0949999999999998</v>
      </c>
      <c r="K238" s="147">
        <v>2.7E-2</v>
      </c>
      <c r="L238" s="147">
        <v>9.0999999999999998E-2</v>
      </c>
      <c r="M238" s="127">
        <v>1.44</v>
      </c>
      <c r="N238" s="128">
        <v>1E-3</v>
      </c>
      <c r="O238" s="128">
        <v>4.55</v>
      </c>
      <c r="P238" s="128">
        <v>0</v>
      </c>
      <c r="Q238" s="128">
        <v>6.1879999999999997</v>
      </c>
      <c r="R238" s="129">
        <v>1.2E-2</v>
      </c>
    </row>
    <row r="239" spans="1:18" x14ac:dyDescent="0.25">
      <c r="A239" s="4"/>
      <c r="B239" s="5" t="s">
        <v>43</v>
      </c>
      <c r="C239" s="130" t="s">
        <v>447</v>
      </c>
      <c r="D239" s="147">
        <v>7.0000000000000007E-2</v>
      </c>
      <c r="E239" s="147">
        <v>3.36</v>
      </c>
      <c r="F239" s="147">
        <v>0.09</v>
      </c>
      <c r="G239" s="147">
        <v>30.9</v>
      </c>
      <c r="H239" s="127">
        <v>0</v>
      </c>
      <c r="I239" s="127">
        <v>7.0000000000000001E-3</v>
      </c>
      <c r="J239" s="147">
        <v>0</v>
      </c>
      <c r="K239" s="147">
        <v>2.4E-2</v>
      </c>
      <c r="L239" s="147">
        <v>5.5E-2</v>
      </c>
      <c r="M239" s="127">
        <v>1.31</v>
      </c>
      <c r="N239" s="128">
        <v>0</v>
      </c>
      <c r="O239" s="128">
        <v>2.7E-2</v>
      </c>
      <c r="P239" s="128">
        <v>0</v>
      </c>
      <c r="Q239" s="128">
        <v>1.6379999999999999</v>
      </c>
      <c r="R239" s="129">
        <v>0.01</v>
      </c>
    </row>
    <row r="240" spans="1:18" ht="31.5" x14ac:dyDescent="0.25">
      <c r="A240" s="4"/>
      <c r="B240" s="68" t="s">
        <v>97</v>
      </c>
      <c r="C240" s="68" t="s">
        <v>422</v>
      </c>
      <c r="D240" s="144">
        <v>0</v>
      </c>
      <c r="E240" s="144">
        <v>0</v>
      </c>
      <c r="F240" s="144">
        <v>0</v>
      </c>
      <c r="G240" s="144">
        <v>0</v>
      </c>
      <c r="H240" s="144">
        <v>0</v>
      </c>
      <c r="I240" s="144">
        <v>0</v>
      </c>
      <c r="J240" s="144">
        <v>0</v>
      </c>
      <c r="K240" s="144">
        <v>0</v>
      </c>
      <c r="L240" s="144">
        <v>0</v>
      </c>
      <c r="M240" s="144">
        <v>0</v>
      </c>
      <c r="N240" s="144">
        <v>0</v>
      </c>
      <c r="O240" s="144">
        <v>0</v>
      </c>
      <c r="P240" s="144">
        <v>0</v>
      </c>
      <c r="Q240" s="144">
        <v>0</v>
      </c>
      <c r="R240" s="146">
        <v>0</v>
      </c>
    </row>
    <row r="241" spans="1:18" ht="15" x14ac:dyDescent="0.25">
      <c r="A241" s="33" t="s">
        <v>139</v>
      </c>
      <c r="B241" s="444" t="s">
        <v>140</v>
      </c>
      <c r="C241" s="41" t="s">
        <v>45</v>
      </c>
      <c r="D241" s="35">
        <f t="shared" ref="D241:R241" si="54">SUM(D242:D245)</f>
        <v>4.21</v>
      </c>
      <c r="E241" s="35">
        <f t="shared" si="54"/>
        <v>4.6100000000000003</v>
      </c>
      <c r="F241" s="35">
        <f t="shared" si="54"/>
        <v>17.07</v>
      </c>
      <c r="G241" s="35">
        <f t="shared" si="54"/>
        <v>125.56</v>
      </c>
      <c r="H241" s="35">
        <f t="shared" si="54"/>
        <v>1.2E-2</v>
      </c>
      <c r="I241" s="35">
        <f t="shared" si="54"/>
        <v>0.151</v>
      </c>
      <c r="J241" s="35">
        <f t="shared" si="54"/>
        <v>0</v>
      </c>
      <c r="K241" s="35">
        <f t="shared" si="54"/>
        <v>2.7E-2</v>
      </c>
      <c r="L241" s="35">
        <f t="shared" si="54"/>
        <v>7.0000000000000001E-3</v>
      </c>
      <c r="M241" s="35">
        <f t="shared" si="54"/>
        <v>32.504000000000005</v>
      </c>
      <c r="N241" s="35">
        <f t="shared" si="54"/>
        <v>1.0999999999999999E-2</v>
      </c>
      <c r="O241" s="35">
        <f t="shared" si="54"/>
        <v>26.545000000000002</v>
      </c>
      <c r="P241" s="35">
        <f t="shared" si="54"/>
        <v>2E-3</v>
      </c>
      <c r="Q241" s="35">
        <f t="shared" si="54"/>
        <v>124.53999999999999</v>
      </c>
      <c r="R241" s="36">
        <f t="shared" si="54"/>
        <v>0.76100000000000001</v>
      </c>
    </row>
    <row r="242" spans="1:18" ht="15" x14ac:dyDescent="0.25">
      <c r="A242" s="33"/>
      <c r="B242" s="464" t="s">
        <v>32</v>
      </c>
      <c r="C242" s="77" t="s">
        <v>141</v>
      </c>
      <c r="D242" s="38">
        <v>0</v>
      </c>
      <c r="E242" s="38">
        <v>0</v>
      </c>
      <c r="F242" s="38">
        <v>0</v>
      </c>
      <c r="G242" s="38">
        <v>0</v>
      </c>
      <c r="H242" s="38">
        <v>0</v>
      </c>
      <c r="I242" s="38">
        <v>0</v>
      </c>
      <c r="J242" s="38">
        <v>0</v>
      </c>
      <c r="K242" s="38">
        <v>0</v>
      </c>
      <c r="L242" s="38">
        <v>0</v>
      </c>
      <c r="M242" s="38">
        <v>0</v>
      </c>
      <c r="N242" s="39">
        <v>0</v>
      </c>
      <c r="O242" s="39">
        <v>0</v>
      </c>
      <c r="P242" s="39">
        <v>0</v>
      </c>
      <c r="Q242" s="39">
        <v>0</v>
      </c>
      <c r="R242" s="40">
        <v>0</v>
      </c>
    </row>
    <row r="243" spans="1:18" ht="15" x14ac:dyDescent="0.25">
      <c r="A243" s="33"/>
      <c r="B243" s="464" t="s">
        <v>142</v>
      </c>
      <c r="C243" s="77" t="s">
        <v>143</v>
      </c>
      <c r="D243" s="38">
        <v>0.54</v>
      </c>
      <c r="E243" s="38">
        <v>0.33</v>
      </c>
      <c r="F243" s="38">
        <v>0.23</v>
      </c>
      <c r="G243" s="38">
        <v>6.42</v>
      </c>
      <c r="H243" s="38">
        <v>0</v>
      </c>
      <c r="I243" s="38">
        <v>4.0000000000000001E-3</v>
      </c>
      <c r="J243" s="38">
        <v>0</v>
      </c>
      <c r="K243" s="38">
        <v>0</v>
      </c>
      <c r="L243" s="38">
        <v>7.0000000000000001E-3</v>
      </c>
      <c r="M243" s="38">
        <v>2.84</v>
      </c>
      <c r="N243" s="39">
        <v>0</v>
      </c>
      <c r="O243" s="39">
        <v>9.4350000000000005</v>
      </c>
      <c r="P243" s="39">
        <v>0</v>
      </c>
      <c r="Q243" s="39">
        <v>14.54</v>
      </c>
      <c r="R243" s="40">
        <v>0.48799999999999999</v>
      </c>
    </row>
    <row r="244" spans="1:18" ht="30" x14ac:dyDescent="0.25">
      <c r="A244" s="33"/>
      <c r="B244" s="5" t="s">
        <v>75</v>
      </c>
      <c r="C244" s="77" t="s">
        <v>144</v>
      </c>
      <c r="D244" s="38">
        <v>3.67</v>
      </c>
      <c r="E244" s="38">
        <v>4.28</v>
      </c>
      <c r="F244" s="38">
        <v>5.74</v>
      </c>
      <c r="G244" s="38">
        <v>77</v>
      </c>
      <c r="H244" s="38">
        <v>1.2E-2</v>
      </c>
      <c r="I244" s="38">
        <v>0.14699999999999999</v>
      </c>
      <c r="J244" s="38">
        <v>0</v>
      </c>
      <c r="K244" s="38">
        <v>2.7E-2</v>
      </c>
      <c r="L244" s="38">
        <v>0</v>
      </c>
      <c r="M244" s="38">
        <v>29.33</v>
      </c>
      <c r="N244" s="39">
        <v>1.0999999999999999E-2</v>
      </c>
      <c r="O244" s="39">
        <v>17.11</v>
      </c>
      <c r="P244" s="39">
        <v>2E-3</v>
      </c>
      <c r="Q244" s="39">
        <v>110</v>
      </c>
      <c r="R244" s="40">
        <v>0.24</v>
      </c>
    </row>
    <row r="245" spans="1:18" ht="15" x14ac:dyDescent="0.25">
      <c r="A245" s="110"/>
      <c r="B245" s="464" t="s">
        <v>47</v>
      </c>
      <c r="C245" s="77" t="s">
        <v>77</v>
      </c>
      <c r="D245" s="38">
        <v>0</v>
      </c>
      <c r="E245" s="38">
        <v>0</v>
      </c>
      <c r="F245" s="38">
        <v>11.1</v>
      </c>
      <c r="G245" s="38">
        <v>42.14</v>
      </c>
      <c r="H245" s="38">
        <v>0</v>
      </c>
      <c r="I245" s="38">
        <v>0</v>
      </c>
      <c r="J245" s="38">
        <v>0</v>
      </c>
      <c r="K245" s="38">
        <v>0</v>
      </c>
      <c r="L245" s="38">
        <v>0</v>
      </c>
      <c r="M245" s="38">
        <v>0.33400000000000002</v>
      </c>
      <c r="N245" s="39">
        <v>0</v>
      </c>
      <c r="O245" s="39">
        <v>0</v>
      </c>
      <c r="P245" s="39">
        <v>0</v>
      </c>
      <c r="Q245" s="39">
        <v>0</v>
      </c>
      <c r="R245" s="40">
        <v>3.3000000000000002E-2</v>
      </c>
    </row>
    <row r="246" spans="1:18" ht="15" x14ac:dyDescent="0.25">
      <c r="A246" s="57">
        <v>11</v>
      </c>
      <c r="B246" s="466" t="s">
        <v>385</v>
      </c>
      <c r="C246" s="101">
        <v>30</v>
      </c>
      <c r="D246" s="301">
        <f>SUM(D247)</f>
        <v>1.98</v>
      </c>
      <c r="E246" s="301">
        <f t="shared" ref="E246:R246" si="55">SUM(E247)</f>
        <v>0.36</v>
      </c>
      <c r="F246" s="301">
        <f t="shared" si="55"/>
        <v>10.8</v>
      </c>
      <c r="G246" s="301">
        <f t="shared" si="55"/>
        <v>54.3</v>
      </c>
      <c r="H246" s="301">
        <f t="shared" si="55"/>
        <v>5.3999999999999999E-2</v>
      </c>
      <c r="I246" s="301">
        <f t="shared" si="55"/>
        <v>2.4E-2</v>
      </c>
      <c r="J246" s="301">
        <f t="shared" si="55"/>
        <v>0</v>
      </c>
      <c r="K246" s="302">
        <f t="shared" si="55"/>
        <v>0</v>
      </c>
      <c r="L246" s="302">
        <f t="shared" si="55"/>
        <v>0</v>
      </c>
      <c r="M246" s="302">
        <f t="shared" si="55"/>
        <v>0</v>
      </c>
      <c r="N246" s="302">
        <f t="shared" si="55"/>
        <v>0</v>
      </c>
      <c r="O246" s="302">
        <f t="shared" si="55"/>
        <v>0</v>
      </c>
      <c r="P246" s="302">
        <f t="shared" si="55"/>
        <v>0</v>
      </c>
      <c r="Q246" s="302">
        <f t="shared" si="55"/>
        <v>0</v>
      </c>
      <c r="R246" s="303">
        <f t="shared" si="55"/>
        <v>0</v>
      </c>
    </row>
    <row r="247" spans="1:18" thickBot="1" x14ac:dyDescent="0.3">
      <c r="A247" s="57"/>
      <c r="B247" s="72" t="s">
        <v>386</v>
      </c>
      <c r="C247" s="67" t="s">
        <v>51</v>
      </c>
      <c r="D247" s="304">
        <v>1.98</v>
      </c>
      <c r="E247" s="304">
        <v>0.36</v>
      </c>
      <c r="F247" s="304">
        <v>10.8</v>
      </c>
      <c r="G247" s="304">
        <v>54.3</v>
      </c>
      <c r="H247" s="304">
        <v>5.3999999999999999E-2</v>
      </c>
      <c r="I247" s="304">
        <v>2.4E-2</v>
      </c>
      <c r="J247" s="304">
        <v>0</v>
      </c>
      <c r="K247" s="147">
        <v>0</v>
      </c>
      <c r="L247" s="147">
        <v>0</v>
      </c>
      <c r="M247" s="147">
        <v>0</v>
      </c>
      <c r="N247" s="147">
        <v>0</v>
      </c>
      <c r="O247" s="147">
        <v>0</v>
      </c>
      <c r="P247" s="147">
        <v>0</v>
      </c>
      <c r="Q247" s="147">
        <v>0</v>
      </c>
      <c r="R247" s="152">
        <v>0</v>
      </c>
    </row>
    <row r="248" spans="1:18" thickBot="1" x14ac:dyDescent="0.3">
      <c r="A248" s="581" t="s">
        <v>52</v>
      </c>
      <c r="B248" s="582"/>
      <c r="C248" s="583"/>
      <c r="D248" s="197">
        <f>SUM(D232,D234,D241,D246,)</f>
        <v>31.830000000000002</v>
      </c>
      <c r="E248" s="197">
        <f t="shared" ref="E248:R248" si="56">SUM(E232,E234,E241,E246,)</f>
        <v>27.69</v>
      </c>
      <c r="F248" s="197">
        <f t="shared" si="56"/>
        <v>52.42</v>
      </c>
      <c r="G248" s="197">
        <f t="shared" si="56"/>
        <v>585.52</v>
      </c>
      <c r="H248" s="197">
        <f t="shared" si="56"/>
        <v>0.27300000000000002</v>
      </c>
      <c r="I248" s="197">
        <f t="shared" si="56"/>
        <v>1.1419999999999999</v>
      </c>
      <c r="J248" s="197">
        <f t="shared" si="56"/>
        <v>38.914999999999999</v>
      </c>
      <c r="K248" s="197">
        <f t="shared" si="56"/>
        <v>9.0999999999999998E-2</v>
      </c>
      <c r="L248" s="197">
        <f t="shared" si="56"/>
        <v>0.86099999999999999</v>
      </c>
      <c r="M248" s="197">
        <f t="shared" si="56"/>
        <v>78.240000000000009</v>
      </c>
      <c r="N248" s="197">
        <f t="shared" si="56"/>
        <v>2.8999999999999998E-2</v>
      </c>
      <c r="O248" s="197">
        <f t="shared" si="56"/>
        <v>98.992000000000004</v>
      </c>
      <c r="P248" s="197">
        <f t="shared" si="56"/>
        <v>2E-3</v>
      </c>
      <c r="Q248" s="197">
        <f t="shared" si="56"/>
        <v>470.44599999999991</v>
      </c>
      <c r="R248" s="197">
        <f t="shared" si="56"/>
        <v>3.2990000000000004</v>
      </c>
    </row>
    <row r="249" spans="1:18" x14ac:dyDescent="0.25">
      <c r="A249" s="209"/>
      <c r="B249" s="221"/>
      <c r="C249" s="220"/>
      <c r="D249" s="211"/>
      <c r="E249" s="211"/>
      <c r="F249" s="211"/>
      <c r="G249" s="211"/>
      <c r="H249" s="211"/>
      <c r="I249" s="211"/>
      <c r="J249" s="211"/>
      <c r="K249" s="211"/>
      <c r="L249" s="211"/>
      <c r="M249" s="211"/>
      <c r="N249" s="211"/>
      <c r="O249" s="211"/>
      <c r="P249" s="211"/>
      <c r="Q249" s="211"/>
      <c r="R249" s="211"/>
    </row>
    <row r="250" spans="1:18" ht="258.75" customHeight="1" x14ac:dyDescent="0.25">
      <c r="A250" s="209"/>
      <c r="B250" s="221"/>
      <c r="C250" s="220"/>
      <c r="D250" s="211"/>
      <c r="E250" s="211"/>
      <c r="F250" s="211"/>
      <c r="G250" s="211"/>
      <c r="H250" s="211"/>
      <c r="I250" s="211"/>
      <c r="J250" s="211"/>
      <c r="K250" s="211"/>
      <c r="L250" s="211"/>
      <c r="M250" s="211"/>
      <c r="N250" s="211"/>
      <c r="O250" s="211"/>
      <c r="P250" s="211"/>
      <c r="Q250" s="211"/>
      <c r="R250" s="211"/>
    </row>
    <row r="251" spans="1:18" ht="16.5" thickBot="1" x14ac:dyDescent="0.3">
      <c r="A251" s="593" t="s">
        <v>130</v>
      </c>
      <c r="B251" s="593"/>
      <c r="C251" s="593"/>
      <c r="D251" s="593"/>
      <c r="E251" s="593"/>
      <c r="F251" s="593"/>
      <c r="G251" s="593"/>
      <c r="H251" s="593"/>
      <c r="I251" s="593"/>
      <c r="J251" s="593"/>
      <c r="K251" s="593"/>
      <c r="L251" s="593"/>
      <c r="M251" s="593"/>
      <c r="N251" s="593"/>
      <c r="O251" s="593"/>
      <c r="P251" s="593"/>
      <c r="Q251" s="593"/>
      <c r="R251" s="593"/>
    </row>
    <row r="252" spans="1:18" x14ac:dyDescent="0.25">
      <c r="A252" s="586" t="s">
        <v>1</v>
      </c>
      <c r="B252" s="588" t="s">
        <v>2</v>
      </c>
      <c r="C252" s="594" t="s">
        <v>3</v>
      </c>
      <c r="D252" s="491" t="s">
        <v>4</v>
      </c>
      <c r="E252" s="492"/>
      <c r="F252" s="493"/>
      <c r="G252" s="588" t="s">
        <v>5</v>
      </c>
      <c r="H252" s="491" t="s">
        <v>6</v>
      </c>
      <c r="I252" s="492"/>
      <c r="J252" s="492"/>
      <c r="K252" s="492"/>
      <c r="L252" s="493"/>
      <c r="M252" s="489" t="s">
        <v>7</v>
      </c>
      <c r="N252" s="491"/>
      <c r="O252" s="491"/>
      <c r="P252" s="491"/>
      <c r="Q252" s="491"/>
      <c r="R252" s="592"/>
    </row>
    <row r="253" spans="1:18" ht="32.25" thickBot="1" x14ac:dyDescent="0.3">
      <c r="A253" s="587"/>
      <c r="B253" s="589"/>
      <c r="C253" s="595"/>
      <c r="D253" s="173" t="s">
        <v>8</v>
      </c>
      <c r="E253" s="173" t="s">
        <v>9</v>
      </c>
      <c r="F253" s="173" t="s">
        <v>10</v>
      </c>
      <c r="G253" s="589"/>
      <c r="H253" s="173" t="s">
        <v>11</v>
      </c>
      <c r="I253" s="173" t="s">
        <v>12</v>
      </c>
      <c r="J253" s="173" t="s">
        <v>13</v>
      </c>
      <c r="K253" s="173" t="s">
        <v>85</v>
      </c>
      <c r="L253" s="173" t="s">
        <v>15</v>
      </c>
      <c r="M253" s="194" t="s">
        <v>16</v>
      </c>
      <c r="N253" s="195" t="s">
        <v>17</v>
      </c>
      <c r="O253" s="195" t="s">
        <v>18</v>
      </c>
      <c r="P253" s="195" t="s">
        <v>19</v>
      </c>
      <c r="Q253" s="195" t="s">
        <v>20</v>
      </c>
      <c r="R253" s="196" t="s">
        <v>21</v>
      </c>
    </row>
    <row r="254" spans="1:18" ht="28.5" x14ac:dyDescent="0.25">
      <c r="A254" s="325">
        <v>58</v>
      </c>
      <c r="B254" s="473" t="s">
        <v>414</v>
      </c>
      <c r="C254" s="344" t="s">
        <v>30</v>
      </c>
      <c r="D254" s="345">
        <f t="shared" ref="D254:R254" si="57">SUM(D255:D258)</f>
        <v>5.15</v>
      </c>
      <c r="E254" s="345">
        <f t="shared" si="57"/>
        <v>9.06</v>
      </c>
      <c r="F254" s="345">
        <f t="shared" si="57"/>
        <v>7.8000000000000007</v>
      </c>
      <c r="G254" s="345">
        <f t="shared" si="57"/>
        <v>133.05000000000001</v>
      </c>
      <c r="H254" s="345">
        <f t="shared" si="57"/>
        <v>2.1999999999999999E-2</v>
      </c>
      <c r="I254" s="345">
        <f t="shared" si="57"/>
        <v>7.4999999999999997E-2</v>
      </c>
      <c r="J254" s="345">
        <f t="shared" si="57"/>
        <v>8.57</v>
      </c>
      <c r="K254" s="345">
        <f t="shared" si="57"/>
        <v>4.4999999999999998E-2</v>
      </c>
      <c r="L254" s="345">
        <f t="shared" si="57"/>
        <v>0.61699999999999999</v>
      </c>
      <c r="M254" s="345">
        <f t="shared" si="57"/>
        <v>162.77000000000001</v>
      </c>
      <c r="N254" s="345">
        <f t="shared" si="57"/>
        <v>0</v>
      </c>
      <c r="O254" s="345">
        <f t="shared" si="57"/>
        <v>26.459999999999997</v>
      </c>
      <c r="P254" s="345">
        <f t="shared" si="57"/>
        <v>2E-3</v>
      </c>
      <c r="Q254" s="345">
        <f t="shared" si="57"/>
        <v>116.81</v>
      </c>
      <c r="R254" s="346">
        <f t="shared" si="57"/>
        <v>1.3239999999999998</v>
      </c>
    </row>
    <row r="255" spans="1:18" ht="15" x14ac:dyDescent="0.25">
      <c r="A255" s="328"/>
      <c r="B255" s="469" t="s">
        <v>27</v>
      </c>
      <c r="C255" s="329" t="s">
        <v>113</v>
      </c>
      <c r="D255" s="319">
        <v>0</v>
      </c>
      <c r="E255" s="319">
        <v>5</v>
      </c>
      <c r="F255" s="319">
        <v>0</v>
      </c>
      <c r="G255" s="319">
        <v>44.95</v>
      </c>
      <c r="H255" s="316">
        <v>0</v>
      </c>
      <c r="I255" s="316">
        <v>0</v>
      </c>
      <c r="J255" s="319">
        <v>0</v>
      </c>
      <c r="K255" s="319">
        <v>0</v>
      </c>
      <c r="L255" s="319">
        <v>0.46</v>
      </c>
      <c r="M255" s="316">
        <v>0</v>
      </c>
      <c r="N255" s="317">
        <v>0</v>
      </c>
      <c r="O255" s="317">
        <v>0</v>
      </c>
      <c r="P255" s="317">
        <v>0</v>
      </c>
      <c r="Q255" s="317">
        <v>0</v>
      </c>
      <c r="R255" s="318">
        <v>0</v>
      </c>
    </row>
    <row r="256" spans="1:18" x14ac:dyDescent="0.25">
      <c r="A256" s="328"/>
      <c r="B256" s="469" t="s">
        <v>28</v>
      </c>
      <c r="C256" s="329" t="s">
        <v>419</v>
      </c>
      <c r="D256" s="319">
        <v>1.22</v>
      </c>
      <c r="E256" s="319">
        <v>0.08</v>
      </c>
      <c r="F256" s="319">
        <v>7.13</v>
      </c>
      <c r="G256" s="319">
        <v>34.020000000000003</v>
      </c>
      <c r="H256" s="316">
        <v>1.6E-2</v>
      </c>
      <c r="I256" s="316">
        <v>0.03</v>
      </c>
      <c r="J256" s="319">
        <v>8.1</v>
      </c>
      <c r="K256" s="319">
        <v>2E-3</v>
      </c>
      <c r="L256" s="319">
        <v>8.1000000000000003E-2</v>
      </c>
      <c r="M256" s="347">
        <v>30.62</v>
      </c>
      <c r="N256" s="348">
        <v>0</v>
      </c>
      <c r="O256" s="348">
        <v>21.06</v>
      </c>
      <c r="P256" s="348">
        <v>0</v>
      </c>
      <c r="Q256" s="348">
        <v>41.31</v>
      </c>
      <c r="R256" s="349">
        <v>1.17</v>
      </c>
    </row>
    <row r="257" spans="1:18" x14ac:dyDescent="0.25">
      <c r="A257" s="328"/>
      <c r="B257" s="469" t="s">
        <v>416</v>
      </c>
      <c r="C257" s="329" t="s">
        <v>208</v>
      </c>
      <c r="D257" s="319">
        <v>3.9</v>
      </c>
      <c r="E257" s="319">
        <v>3.98</v>
      </c>
      <c r="F257" s="319">
        <v>0.52</v>
      </c>
      <c r="G257" s="319">
        <v>53.34</v>
      </c>
      <c r="H257" s="316">
        <v>6.0000000000000001E-3</v>
      </c>
      <c r="I257" s="316">
        <v>4.4999999999999998E-2</v>
      </c>
      <c r="J257" s="319">
        <v>0.42</v>
      </c>
      <c r="K257" s="319">
        <v>4.2999999999999997E-2</v>
      </c>
      <c r="L257" s="319">
        <v>7.4999999999999997E-2</v>
      </c>
      <c r="M257" s="347">
        <v>132</v>
      </c>
      <c r="N257" s="348">
        <v>0</v>
      </c>
      <c r="O257" s="348">
        <v>5.25</v>
      </c>
      <c r="P257" s="348">
        <v>2E-3</v>
      </c>
      <c r="Q257" s="348">
        <v>75</v>
      </c>
      <c r="R257" s="349">
        <v>0.15</v>
      </c>
    </row>
    <row r="258" spans="1:18" ht="15" x14ac:dyDescent="0.25">
      <c r="A258" s="328"/>
      <c r="B258" s="469" t="s">
        <v>420</v>
      </c>
      <c r="C258" s="329" t="s">
        <v>421</v>
      </c>
      <c r="D258" s="319">
        <v>0.03</v>
      </c>
      <c r="E258" s="319">
        <v>0</v>
      </c>
      <c r="F258" s="319">
        <v>0.15</v>
      </c>
      <c r="G258" s="319">
        <v>0.74</v>
      </c>
      <c r="H258" s="316">
        <v>0</v>
      </c>
      <c r="I258" s="316">
        <v>0</v>
      </c>
      <c r="J258" s="319">
        <v>0.05</v>
      </c>
      <c r="K258" s="319">
        <v>0</v>
      </c>
      <c r="L258" s="319">
        <v>1E-3</v>
      </c>
      <c r="M258" s="316">
        <v>0.15</v>
      </c>
      <c r="N258" s="317">
        <v>0</v>
      </c>
      <c r="O258" s="317">
        <v>0.15</v>
      </c>
      <c r="P258" s="317">
        <v>0</v>
      </c>
      <c r="Q258" s="317">
        <v>0.5</v>
      </c>
      <c r="R258" s="318">
        <v>4.0000000000000001E-3</v>
      </c>
    </row>
    <row r="259" spans="1:18" ht="28.5" x14ac:dyDescent="0.25">
      <c r="A259" s="57">
        <v>219</v>
      </c>
      <c r="B259" s="465" t="s">
        <v>486</v>
      </c>
      <c r="C259" s="22" t="s">
        <v>485</v>
      </c>
      <c r="D259" s="437">
        <f t="shared" ref="D259:R259" si="58">SUM(D260:D265)</f>
        <v>12.08</v>
      </c>
      <c r="E259" s="437">
        <f t="shared" si="58"/>
        <v>19.88</v>
      </c>
      <c r="F259" s="437">
        <f t="shared" si="58"/>
        <v>9.19</v>
      </c>
      <c r="G259" s="437">
        <f t="shared" si="58"/>
        <v>264.39</v>
      </c>
      <c r="H259" s="437">
        <f t="shared" si="58"/>
        <v>0.108</v>
      </c>
      <c r="I259" s="437">
        <f t="shared" si="58"/>
        <v>0.42199999999999999</v>
      </c>
      <c r="J259" s="437">
        <f t="shared" si="58"/>
        <v>2.0819999999999999</v>
      </c>
      <c r="K259" s="437">
        <f t="shared" si="58"/>
        <v>0.28000000000000003</v>
      </c>
      <c r="L259" s="437">
        <f t="shared" si="58"/>
        <v>0.67700000000000005</v>
      </c>
      <c r="M259" s="437">
        <f t="shared" si="58"/>
        <v>111.36800000000002</v>
      </c>
      <c r="N259" s="437">
        <f t="shared" si="58"/>
        <v>1.0999999999999999E-2</v>
      </c>
      <c r="O259" s="437">
        <f t="shared" si="58"/>
        <v>23.039000000000001</v>
      </c>
      <c r="P259" s="437">
        <f t="shared" si="58"/>
        <v>4.5999999999999999E-2</v>
      </c>
      <c r="Q259" s="437">
        <f t="shared" si="58"/>
        <v>133.20699999999999</v>
      </c>
      <c r="R259" s="438">
        <f t="shared" si="58"/>
        <v>2.0950000000000002</v>
      </c>
    </row>
    <row r="260" spans="1:18" ht="30" x14ac:dyDescent="0.25">
      <c r="A260" s="104"/>
      <c r="B260" s="5" t="s">
        <v>75</v>
      </c>
      <c r="C260" s="419" t="s">
        <v>484</v>
      </c>
      <c r="D260" s="131">
        <v>1.59</v>
      </c>
      <c r="E260" s="131">
        <v>1.85</v>
      </c>
      <c r="F260" s="131">
        <v>2.4900000000000002</v>
      </c>
      <c r="G260" s="131">
        <v>33.35</v>
      </c>
      <c r="H260" s="72">
        <v>0.02</v>
      </c>
      <c r="I260" s="72">
        <v>7.9000000000000001E-2</v>
      </c>
      <c r="J260" s="5">
        <v>0.318</v>
      </c>
      <c r="K260" s="443">
        <v>1.2E-2</v>
      </c>
      <c r="L260" s="72">
        <v>0</v>
      </c>
      <c r="M260" s="72">
        <v>63.5</v>
      </c>
      <c r="N260" s="88">
        <v>5.0000000000000001E-3</v>
      </c>
      <c r="O260" s="88">
        <v>7.4</v>
      </c>
      <c r="P260" s="88">
        <v>1E-3</v>
      </c>
      <c r="Q260" s="88">
        <v>47.65</v>
      </c>
      <c r="R260" s="89">
        <v>3.2000000000000001E-2</v>
      </c>
    </row>
    <row r="261" spans="1:18" ht="30" x14ac:dyDescent="0.25">
      <c r="A261" s="104"/>
      <c r="B261" s="5" t="s">
        <v>33</v>
      </c>
      <c r="C261" s="419" t="s">
        <v>481</v>
      </c>
      <c r="D261" s="131">
        <v>0.78</v>
      </c>
      <c r="E261" s="131">
        <v>0.11</v>
      </c>
      <c r="F261" s="131">
        <v>4.79</v>
      </c>
      <c r="G261" s="131">
        <v>23.24</v>
      </c>
      <c r="H261" s="72">
        <v>1.7999999999999999E-2</v>
      </c>
      <c r="I261" s="72">
        <v>6.0000000000000001E-3</v>
      </c>
      <c r="J261" s="5">
        <v>0</v>
      </c>
      <c r="K261" s="443">
        <v>0</v>
      </c>
      <c r="L261" s="72">
        <v>9.1999999999999998E-2</v>
      </c>
      <c r="M261" s="72">
        <v>1.7</v>
      </c>
      <c r="N261" s="88">
        <v>0</v>
      </c>
      <c r="O261" s="88">
        <v>2.33</v>
      </c>
      <c r="P261" s="88">
        <v>0</v>
      </c>
      <c r="Q261" s="88">
        <v>6.15</v>
      </c>
      <c r="R261" s="89">
        <v>0.14799999999999999</v>
      </c>
    </row>
    <row r="262" spans="1:18" ht="15" x14ac:dyDescent="0.25">
      <c r="A262" s="104"/>
      <c r="B262" s="5" t="s">
        <v>483</v>
      </c>
      <c r="C262" s="419" t="s">
        <v>482</v>
      </c>
      <c r="D262" s="131">
        <v>0.55000000000000004</v>
      </c>
      <c r="E262" s="131">
        <v>0.04</v>
      </c>
      <c r="F262" s="131">
        <v>1.1499999999999999</v>
      </c>
      <c r="G262" s="131">
        <v>7.06</v>
      </c>
      <c r="H262" s="72">
        <v>1.9E-2</v>
      </c>
      <c r="I262" s="72">
        <v>8.9999999999999993E-3</v>
      </c>
      <c r="J262" s="5">
        <v>1.764</v>
      </c>
      <c r="K262" s="443">
        <v>1.2999999999999999E-2</v>
      </c>
      <c r="L262" s="72">
        <v>3.0000000000000001E-3</v>
      </c>
      <c r="M262" s="72">
        <v>3.528</v>
      </c>
      <c r="N262" s="88">
        <v>0</v>
      </c>
      <c r="O262" s="88">
        <v>3.35</v>
      </c>
      <c r="P262" s="88">
        <v>0</v>
      </c>
      <c r="Q262" s="88">
        <v>11.11</v>
      </c>
      <c r="R262" s="89">
        <v>0.123</v>
      </c>
    </row>
    <row r="263" spans="1:18" ht="15" x14ac:dyDescent="0.25">
      <c r="A263" s="104"/>
      <c r="B263" s="5" t="s">
        <v>43</v>
      </c>
      <c r="C263" s="419" t="s">
        <v>481</v>
      </c>
      <c r="D263" s="131">
        <v>0.09</v>
      </c>
      <c r="E263" s="131">
        <v>4.34</v>
      </c>
      <c r="F263" s="131">
        <v>0.12</v>
      </c>
      <c r="G263" s="131">
        <v>39.99</v>
      </c>
      <c r="H263" s="72">
        <v>1E-3</v>
      </c>
      <c r="I263" s="72">
        <v>8.0000000000000002E-3</v>
      </c>
      <c r="J263" s="5">
        <v>0</v>
      </c>
      <c r="K263" s="443">
        <v>3.2000000000000001E-2</v>
      </c>
      <c r="L263" s="72">
        <v>7.0999999999999994E-2</v>
      </c>
      <c r="M263" s="72">
        <v>1.7</v>
      </c>
      <c r="N263" s="72">
        <v>0</v>
      </c>
      <c r="O263" s="72">
        <v>3.5000000000000003E-2</v>
      </c>
      <c r="P263" s="72">
        <v>0</v>
      </c>
      <c r="Q263" s="72">
        <v>2.121</v>
      </c>
      <c r="R263" s="89">
        <v>1.4E-2</v>
      </c>
    </row>
    <row r="264" spans="1:18" ht="15" x14ac:dyDescent="0.25">
      <c r="A264" s="104"/>
      <c r="B264" s="5" t="s">
        <v>43</v>
      </c>
      <c r="C264" s="419" t="s">
        <v>480</v>
      </c>
      <c r="D264" s="131">
        <v>0.11</v>
      </c>
      <c r="E264" s="131">
        <v>5.42</v>
      </c>
      <c r="F264" s="131">
        <v>0.15</v>
      </c>
      <c r="G264" s="131">
        <v>49.92</v>
      </c>
      <c r="H264" s="72">
        <v>1E-3</v>
      </c>
      <c r="I264" s="72">
        <v>0.01</v>
      </c>
      <c r="J264" s="5">
        <v>0</v>
      </c>
      <c r="K264" s="443">
        <v>0.04</v>
      </c>
      <c r="L264" s="72">
        <v>8.7999999999999995E-2</v>
      </c>
      <c r="M264" s="72">
        <v>2.12</v>
      </c>
      <c r="N264" s="72">
        <v>0</v>
      </c>
      <c r="O264" s="72">
        <v>4.3999999999999997E-2</v>
      </c>
      <c r="P264" s="72">
        <v>4.3999999999999997E-2</v>
      </c>
      <c r="Q264" s="72">
        <v>2.6459999999999999</v>
      </c>
      <c r="R264" s="89">
        <v>1.7999999999999999E-2</v>
      </c>
    </row>
    <row r="265" spans="1:18" ht="15" x14ac:dyDescent="0.25">
      <c r="A265" s="104"/>
      <c r="B265" s="5" t="s">
        <v>95</v>
      </c>
      <c r="C265" s="419" t="s">
        <v>479</v>
      </c>
      <c r="D265" s="131">
        <v>8.9600000000000009</v>
      </c>
      <c r="E265" s="131">
        <v>8.1199999999999992</v>
      </c>
      <c r="F265" s="131">
        <v>0.49</v>
      </c>
      <c r="G265" s="131">
        <v>110.83</v>
      </c>
      <c r="H265" s="72">
        <v>4.9000000000000002E-2</v>
      </c>
      <c r="I265" s="72">
        <v>0.31</v>
      </c>
      <c r="J265" s="5">
        <v>0</v>
      </c>
      <c r="K265" s="443">
        <v>0.183</v>
      </c>
      <c r="L265" s="72">
        <v>0.42299999999999999</v>
      </c>
      <c r="M265" s="72">
        <v>38.82</v>
      </c>
      <c r="N265" s="88">
        <v>6.0000000000000001E-3</v>
      </c>
      <c r="O265" s="88">
        <v>9.8800000000000008</v>
      </c>
      <c r="P265" s="88">
        <v>1E-3</v>
      </c>
      <c r="Q265" s="88">
        <v>63.53</v>
      </c>
      <c r="R265" s="89">
        <v>1.76</v>
      </c>
    </row>
    <row r="266" spans="1:18" ht="15" x14ac:dyDescent="0.25">
      <c r="A266" s="21">
        <v>132</v>
      </c>
      <c r="B266" s="465" t="s">
        <v>103</v>
      </c>
      <c r="C266" s="16">
        <v>200</v>
      </c>
      <c r="D266" s="148">
        <f>SUM(D267:D269)</f>
        <v>0.03</v>
      </c>
      <c r="E266" s="148">
        <f t="shared" ref="E266:J266" si="59">SUM(E267:E269)</f>
        <v>0.12</v>
      </c>
      <c r="F266" s="148">
        <f t="shared" si="59"/>
        <v>12.997999999999999</v>
      </c>
      <c r="G266" s="148">
        <f t="shared" si="59"/>
        <v>52.71</v>
      </c>
      <c r="H266" s="148">
        <f t="shared" si="59"/>
        <v>0</v>
      </c>
      <c r="I266" s="148">
        <f t="shared" si="59"/>
        <v>6.0000000000000001E-3</v>
      </c>
      <c r="J266" s="148">
        <f t="shared" si="59"/>
        <v>0.06</v>
      </c>
      <c r="K266" s="22">
        <f>SUM(K267:K269)</f>
        <v>0</v>
      </c>
      <c r="L266" s="22">
        <f>SUM(L267:L269)</f>
        <v>0</v>
      </c>
      <c r="M266" s="148">
        <f t="shared" ref="M266:R266" si="60">SUM(M267:M269)</f>
        <v>3.3600000000000003</v>
      </c>
      <c r="N266" s="148">
        <f t="shared" si="60"/>
        <v>0</v>
      </c>
      <c r="O266" s="83">
        <f t="shared" si="60"/>
        <v>2.64</v>
      </c>
      <c r="P266" s="148">
        <f t="shared" si="60"/>
        <v>0</v>
      </c>
      <c r="Q266" s="83">
        <f t="shared" si="60"/>
        <v>4.9400000000000004</v>
      </c>
      <c r="R266" s="149">
        <f t="shared" si="60"/>
        <v>0.53100000000000003</v>
      </c>
    </row>
    <row r="267" spans="1:18" ht="15" x14ac:dyDescent="0.25">
      <c r="A267" s="150"/>
      <c r="B267" s="5" t="s">
        <v>104</v>
      </c>
      <c r="C267" s="5" t="s">
        <v>105</v>
      </c>
      <c r="D267" s="147">
        <v>0.03</v>
      </c>
      <c r="E267" s="147">
        <v>0.12</v>
      </c>
      <c r="F267" s="147">
        <v>2.4E-2</v>
      </c>
      <c r="G267" s="147">
        <v>0.84</v>
      </c>
      <c r="H267" s="147">
        <v>0</v>
      </c>
      <c r="I267" s="147">
        <v>6.0000000000000001E-3</v>
      </c>
      <c r="J267" s="147">
        <v>0.06</v>
      </c>
      <c r="K267" s="5">
        <v>0</v>
      </c>
      <c r="L267" s="5">
        <v>0</v>
      </c>
      <c r="M267" s="147">
        <v>2.97</v>
      </c>
      <c r="N267" s="151">
        <v>0</v>
      </c>
      <c r="O267" s="86">
        <v>2.64</v>
      </c>
      <c r="P267" s="151">
        <v>0</v>
      </c>
      <c r="Q267" s="86">
        <v>4.9400000000000004</v>
      </c>
      <c r="R267" s="152">
        <v>0.49199999999999999</v>
      </c>
    </row>
    <row r="268" spans="1:18" ht="15" x14ac:dyDescent="0.25">
      <c r="A268" s="150"/>
      <c r="B268" s="5" t="s">
        <v>106</v>
      </c>
      <c r="C268" s="5" t="s">
        <v>107</v>
      </c>
      <c r="D268" s="153">
        <v>0</v>
      </c>
      <c r="E268" s="153">
        <v>0</v>
      </c>
      <c r="F268" s="153">
        <v>0</v>
      </c>
      <c r="G268" s="153">
        <v>0</v>
      </c>
      <c r="H268" s="153">
        <v>0</v>
      </c>
      <c r="I268" s="153">
        <v>0</v>
      </c>
      <c r="J268" s="153">
        <v>0</v>
      </c>
      <c r="K268" s="88">
        <v>0</v>
      </c>
      <c r="L268" s="88">
        <v>0</v>
      </c>
      <c r="M268" s="154">
        <v>0</v>
      </c>
      <c r="N268" s="154">
        <v>0</v>
      </c>
      <c r="O268" s="88">
        <v>0</v>
      </c>
      <c r="P268" s="154">
        <v>0</v>
      </c>
      <c r="Q268" s="88">
        <v>0</v>
      </c>
      <c r="R268" s="155">
        <v>0</v>
      </c>
    </row>
    <row r="269" spans="1:18" ht="15" x14ac:dyDescent="0.25">
      <c r="A269" s="150"/>
      <c r="B269" s="5" t="s">
        <v>69</v>
      </c>
      <c r="C269" s="5" t="s">
        <v>108</v>
      </c>
      <c r="D269" s="147">
        <v>0</v>
      </c>
      <c r="E269" s="147">
        <v>0</v>
      </c>
      <c r="F269" s="147">
        <v>12.974</v>
      </c>
      <c r="G269" s="147">
        <v>51.87</v>
      </c>
      <c r="H269" s="153">
        <v>0</v>
      </c>
      <c r="I269" s="153">
        <v>0</v>
      </c>
      <c r="J269" s="147">
        <v>0</v>
      </c>
      <c r="K269" s="5">
        <v>0</v>
      </c>
      <c r="L269" s="5">
        <v>0</v>
      </c>
      <c r="M269" s="147">
        <v>0.39</v>
      </c>
      <c r="N269" s="151">
        <v>0</v>
      </c>
      <c r="O269" s="86">
        <v>0</v>
      </c>
      <c r="P269" s="151">
        <v>0</v>
      </c>
      <c r="Q269" s="86">
        <v>0</v>
      </c>
      <c r="R269" s="152">
        <v>3.9E-2</v>
      </c>
    </row>
    <row r="270" spans="1:18" ht="15" x14ac:dyDescent="0.25">
      <c r="A270" s="33" t="s">
        <v>145</v>
      </c>
      <c r="B270" s="465" t="s">
        <v>49</v>
      </c>
      <c r="C270" s="34">
        <v>30</v>
      </c>
      <c r="D270" s="35">
        <f t="shared" ref="D270:R270" si="61">SUM(D271)</f>
        <v>2.37</v>
      </c>
      <c r="E270" s="35">
        <f t="shared" si="61"/>
        <v>0.27</v>
      </c>
      <c r="F270" s="35">
        <f t="shared" si="61"/>
        <v>11.4</v>
      </c>
      <c r="G270" s="35">
        <f t="shared" si="61"/>
        <v>59.7</v>
      </c>
      <c r="H270" s="35">
        <f t="shared" si="61"/>
        <v>4.8000000000000001E-2</v>
      </c>
      <c r="I270" s="35">
        <f t="shared" si="61"/>
        <v>1.7999999999999999E-2</v>
      </c>
      <c r="J270" s="35">
        <f t="shared" si="61"/>
        <v>0</v>
      </c>
      <c r="K270" s="35">
        <f>SUM(K271)</f>
        <v>0</v>
      </c>
      <c r="L270" s="35">
        <f>SUM(L271)</f>
        <v>0.39</v>
      </c>
      <c r="M270" s="35">
        <f t="shared" si="61"/>
        <v>6.9</v>
      </c>
      <c r="N270" s="35">
        <f t="shared" si="61"/>
        <v>1E-3</v>
      </c>
      <c r="O270" s="35">
        <f t="shared" si="61"/>
        <v>9.9</v>
      </c>
      <c r="P270" s="35">
        <f t="shared" si="61"/>
        <v>2E-3</v>
      </c>
      <c r="Q270" s="35">
        <f t="shared" si="61"/>
        <v>26.1</v>
      </c>
      <c r="R270" s="36">
        <f t="shared" si="61"/>
        <v>0.6</v>
      </c>
    </row>
    <row r="271" spans="1:18" ht="30" x14ac:dyDescent="0.25">
      <c r="A271" s="76"/>
      <c r="B271" s="5" t="s">
        <v>50</v>
      </c>
      <c r="C271" s="77" t="s">
        <v>51</v>
      </c>
      <c r="D271" s="54">
        <v>2.37</v>
      </c>
      <c r="E271" s="54">
        <v>0.27</v>
      </c>
      <c r="F271" s="54">
        <v>11.4</v>
      </c>
      <c r="G271" s="54">
        <v>59.7</v>
      </c>
      <c r="H271" s="54">
        <v>4.8000000000000001E-2</v>
      </c>
      <c r="I271" s="54">
        <v>1.7999999999999999E-2</v>
      </c>
      <c r="J271" s="54">
        <v>0</v>
      </c>
      <c r="K271" s="54">
        <v>0</v>
      </c>
      <c r="L271" s="54">
        <v>0.39</v>
      </c>
      <c r="M271" s="54">
        <v>6.9</v>
      </c>
      <c r="N271" s="55">
        <v>1E-3</v>
      </c>
      <c r="O271" s="55">
        <v>9.9</v>
      </c>
      <c r="P271" s="55">
        <v>2E-3</v>
      </c>
      <c r="Q271" s="55">
        <v>26.1</v>
      </c>
      <c r="R271" s="56">
        <v>0.6</v>
      </c>
    </row>
    <row r="272" spans="1:18" ht="15.75" customHeight="1" x14ac:dyDescent="0.25">
      <c r="A272" s="57">
        <v>140</v>
      </c>
      <c r="B272" s="465" t="s">
        <v>80</v>
      </c>
      <c r="C272" s="16">
        <v>100</v>
      </c>
      <c r="D272" s="148">
        <f t="shared" ref="D272:R272" si="62">SUM(D273)</f>
        <v>0.4</v>
      </c>
      <c r="E272" s="148">
        <f t="shared" si="62"/>
        <v>0.4</v>
      </c>
      <c r="F272" s="148">
        <f t="shared" si="62"/>
        <v>9</v>
      </c>
      <c r="G272" s="148">
        <f t="shared" si="62"/>
        <v>45</v>
      </c>
      <c r="H272" s="437">
        <f t="shared" si="62"/>
        <v>0.03</v>
      </c>
      <c r="I272" s="437">
        <f t="shared" si="62"/>
        <v>0.02</v>
      </c>
      <c r="J272" s="148">
        <f t="shared" si="62"/>
        <v>165</v>
      </c>
      <c r="K272" s="58">
        <f>SUM(K273)</f>
        <v>5.0000000000000001E-3</v>
      </c>
      <c r="L272" s="58">
        <f>SUM(L273)</f>
        <v>0.2</v>
      </c>
      <c r="M272" s="437">
        <f t="shared" si="62"/>
        <v>16</v>
      </c>
      <c r="N272" s="437">
        <f t="shared" si="62"/>
        <v>2E-3</v>
      </c>
      <c r="O272" s="437">
        <f t="shared" si="62"/>
        <v>9</v>
      </c>
      <c r="P272" s="437">
        <f t="shared" si="62"/>
        <v>0</v>
      </c>
      <c r="Q272" s="437">
        <f t="shared" si="62"/>
        <v>11</v>
      </c>
      <c r="R272" s="438">
        <f t="shared" si="62"/>
        <v>2.2000000000000002</v>
      </c>
    </row>
    <row r="273" spans="1:18" ht="16.5" thickBot="1" x14ac:dyDescent="0.3">
      <c r="A273" s="57"/>
      <c r="B273" s="5" t="s">
        <v>158</v>
      </c>
      <c r="C273" s="5" t="s">
        <v>159</v>
      </c>
      <c r="D273" s="147">
        <v>0.4</v>
      </c>
      <c r="E273" s="147">
        <v>0.4</v>
      </c>
      <c r="F273" s="147">
        <v>9</v>
      </c>
      <c r="G273" s="147">
        <v>45</v>
      </c>
      <c r="H273" s="153">
        <v>0.03</v>
      </c>
      <c r="I273" s="153">
        <v>0.02</v>
      </c>
      <c r="J273" s="147">
        <v>165</v>
      </c>
      <c r="K273" s="61">
        <v>5.0000000000000001E-3</v>
      </c>
      <c r="L273" s="61">
        <v>0.2</v>
      </c>
      <c r="M273" s="153">
        <v>16</v>
      </c>
      <c r="N273" s="154">
        <v>2E-3</v>
      </c>
      <c r="O273" s="154">
        <v>9</v>
      </c>
      <c r="P273" s="154">
        <v>0</v>
      </c>
      <c r="Q273" s="154">
        <v>11</v>
      </c>
      <c r="R273" s="155">
        <v>2.2000000000000002</v>
      </c>
    </row>
    <row r="274" spans="1:18" ht="15.75" customHeight="1" thickBot="1" x14ac:dyDescent="0.3">
      <c r="A274" s="581" t="s">
        <v>52</v>
      </c>
      <c r="B274" s="582"/>
      <c r="C274" s="583"/>
      <c r="D274" s="197">
        <f>SUM(D254,D259,D266,D270,D272,)</f>
        <v>20.03</v>
      </c>
      <c r="E274" s="197">
        <f t="shared" ref="E274:R274" si="63">SUM(E254,E259,E266,E270,E272,)</f>
        <v>29.729999999999997</v>
      </c>
      <c r="F274" s="197">
        <f t="shared" si="63"/>
        <v>50.387999999999998</v>
      </c>
      <c r="G274" s="197">
        <f t="shared" si="63"/>
        <v>554.84999999999991</v>
      </c>
      <c r="H274" s="197">
        <f t="shared" si="63"/>
        <v>0.20799999999999999</v>
      </c>
      <c r="I274" s="197">
        <f t="shared" si="63"/>
        <v>0.54100000000000004</v>
      </c>
      <c r="J274" s="197">
        <f t="shared" si="63"/>
        <v>175.71199999999999</v>
      </c>
      <c r="K274" s="197">
        <f t="shared" si="63"/>
        <v>0.33</v>
      </c>
      <c r="L274" s="197">
        <f t="shared" si="63"/>
        <v>1.8840000000000001</v>
      </c>
      <c r="M274" s="197">
        <f t="shared" si="63"/>
        <v>300.39800000000002</v>
      </c>
      <c r="N274" s="197">
        <f t="shared" si="63"/>
        <v>1.4E-2</v>
      </c>
      <c r="O274" s="197">
        <f t="shared" si="63"/>
        <v>71.038999999999987</v>
      </c>
      <c r="P274" s="197">
        <f t="shared" si="63"/>
        <v>0.05</v>
      </c>
      <c r="Q274" s="197">
        <f t="shared" si="63"/>
        <v>292.05700000000002</v>
      </c>
      <c r="R274" s="197">
        <f t="shared" si="63"/>
        <v>6.75</v>
      </c>
    </row>
    <row r="275" spans="1:18" x14ac:dyDescent="0.25">
      <c r="A275" s="169"/>
      <c r="B275" s="170"/>
      <c r="C275" s="171"/>
      <c r="D275" s="172"/>
      <c r="E275" s="172"/>
      <c r="F275" s="172"/>
      <c r="G275" s="172"/>
      <c r="H275" s="172"/>
      <c r="I275" s="172"/>
      <c r="J275" s="172"/>
      <c r="K275" s="172"/>
      <c r="L275" s="172"/>
      <c r="M275" s="172"/>
      <c r="N275" s="172"/>
      <c r="O275" s="172"/>
      <c r="P275" s="172"/>
      <c r="Q275" s="172"/>
      <c r="R275" s="172"/>
    </row>
    <row r="276" spans="1:18" x14ac:dyDescent="0.25">
      <c r="A276" s="169"/>
      <c r="B276" s="170"/>
      <c r="C276" s="171"/>
      <c r="D276" s="172"/>
      <c r="E276" s="172"/>
      <c r="F276" s="172"/>
      <c r="G276" s="172"/>
      <c r="H276" s="172"/>
      <c r="I276" s="172"/>
      <c r="J276" s="172"/>
      <c r="K276" s="172"/>
      <c r="L276" s="172"/>
      <c r="M276" s="172"/>
      <c r="N276" s="172"/>
      <c r="O276" s="172"/>
      <c r="P276" s="172"/>
      <c r="Q276" s="172"/>
      <c r="R276" s="172"/>
    </row>
    <row r="277" spans="1:18" x14ac:dyDescent="0.25">
      <c r="A277" s="169"/>
      <c r="B277" s="170"/>
      <c r="C277" s="171"/>
      <c r="D277" s="172"/>
      <c r="E277" s="172"/>
      <c r="F277" s="172"/>
      <c r="G277" s="172"/>
      <c r="H277" s="172"/>
      <c r="I277" s="172"/>
      <c r="J277" s="172"/>
      <c r="K277" s="172"/>
      <c r="L277" s="172"/>
      <c r="M277" s="172"/>
      <c r="N277" s="172"/>
      <c r="O277" s="172"/>
      <c r="P277" s="172"/>
      <c r="Q277" s="172"/>
      <c r="R277" s="172"/>
    </row>
    <row r="278" spans="1:18" x14ac:dyDescent="0.25">
      <c r="A278" s="169"/>
      <c r="B278" s="170"/>
      <c r="C278" s="171"/>
      <c r="D278" s="172"/>
      <c r="E278" s="172"/>
      <c r="F278" s="172"/>
      <c r="G278" s="172"/>
      <c r="H278" s="172"/>
      <c r="I278" s="172"/>
      <c r="J278" s="172"/>
      <c r="K278" s="172"/>
      <c r="L278" s="172"/>
      <c r="M278" s="172"/>
      <c r="N278" s="172"/>
      <c r="O278" s="172"/>
      <c r="P278" s="172"/>
      <c r="Q278" s="172"/>
      <c r="R278" s="172"/>
    </row>
    <row r="279" spans="1:18" x14ac:dyDescent="0.25">
      <c r="A279" s="169"/>
      <c r="B279" s="170"/>
      <c r="C279" s="171"/>
      <c r="D279" s="172"/>
      <c r="E279" s="172"/>
      <c r="F279" s="172"/>
      <c r="G279" s="172"/>
      <c r="H279" s="172"/>
      <c r="I279" s="172"/>
      <c r="J279" s="172"/>
      <c r="K279" s="172"/>
      <c r="L279" s="172"/>
      <c r="M279" s="172"/>
      <c r="N279" s="172"/>
      <c r="O279" s="172"/>
      <c r="P279" s="172"/>
      <c r="Q279" s="172"/>
      <c r="R279" s="172"/>
    </row>
    <row r="280" spans="1:18" x14ac:dyDescent="0.25">
      <c r="A280" s="169"/>
      <c r="B280" s="170"/>
      <c r="C280" s="171"/>
      <c r="D280" s="172"/>
      <c r="E280" s="172"/>
      <c r="F280" s="172"/>
      <c r="G280" s="172"/>
      <c r="H280" s="172"/>
      <c r="I280" s="172"/>
      <c r="J280" s="172"/>
      <c r="K280" s="172"/>
      <c r="L280" s="172"/>
      <c r="M280" s="172"/>
      <c r="N280" s="172"/>
      <c r="O280" s="172"/>
      <c r="P280" s="172"/>
      <c r="Q280" s="172"/>
      <c r="R280" s="172"/>
    </row>
    <row r="281" spans="1:18" x14ac:dyDescent="0.25">
      <c r="A281" s="169"/>
      <c r="B281" s="170"/>
      <c r="C281" s="171"/>
      <c r="D281" s="172"/>
      <c r="E281" s="172"/>
      <c r="F281" s="172"/>
      <c r="G281" s="172"/>
      <c r="H281" s="172"/>
      <c r="I281" s="172"/>
      <c r="J281" s="172"/>
      <c r="K281" s="172"/>
      <c r="L281" s="172"/>
      <c r="M281" s="172"/>
      <c r="N281" s="172"/>
      <c r="O281" s="172"/>
      <c r="P281" s="172"/>
      <c r="Q281" s="172"/>
      <c r="R281" s="172"/>
    </row>
    <row r="282" spans="1:18" x14ac:dyDescent="0.25">
      <c r="A282" s="169"/>
      <c r="B282" s="170"/>
      <c r="C282" s="171"/>
      <c r="D282" s="172"/>
      <c r="E282" s="172"/>
      <c r="F282" s="172"/>
      <c r="G282" s="172"/>
      <c r="H282" s="172"/>
      <c r="I282" s="172"/>
      <c r="J282" s="172"/>
      <c r="K282" s="172"/>
      <c r="L282" s="172"/>
      <c r="M282" s="172"/>
      <c r="N282" s="172"/>
      <c r="O282" s="172"/>
      <c r="P282" s="172"/>
      <c r="Q282" s="172"/>
      <c r="R282" s="172"/>
    </row>
    <row r="283" spans="1:18" x14ac:dyDescent="0.25">
      <c r="A283" s="169"/>
      <c r="B283" s="170"/>
      <c r="C283" s="171"/>
      <c r="D283" s="172"/>
      <c r="E283" s="172"/>
      <c r="F283" s="172"/>
      <c r="G283" s="172"/>
      <c r="H283" s="172"/>
      <c r="I283" s="172"/>
      <c r="J283" s="172"/>
      <c r="K283" s="172"/>
      <c r="L283" s="172"/>
      <c r="M283" s="172"/>
      <c r="N283" s="172"/>
      <c r="O283" s="172"/>
      <c r="P283" s="172"/>
      <c r="Q283" s="172"/>
      <c r="R283" s="172"/>
    </row>
    <row r="284" spans="1:18" x14ac:dyDescent="0.25">
      <c r="A284" s="169"/>
      <c r="B284" s="170"/>
      <c r="C284" s="171"/>
      <c r="D284" s="172"/>
      <c r="E284" s="172"/>
      <c r="F284" s="172"/>
      <c r="G284" s="172"/>
      <c r="H284" s="172"/>
      <c r="I284" s="172"/>
      <c r="J284" s="172"/>
      <c r="K284" s="172"/>
      <c r="L284" s="172"/>
      <c r="M284" s="172"/>
      <c r="N284" s="172"/>
      <c r="O284" s="172"/>
      <c r="P284" s="172"/>
      <c r="Q284" s="172"/>
      <c r="R284" s="172"/>
    </row>
    <row r="285" spans="1:18" ht="65.25" customHeight="1" x14ac:dyDescent="0.25">
      <c r="A285" s="169"/>
      <c r="B285" s="170"/>
      <c r="C285" s="171"/>
      <c r="D285" s="172"/>
      <c r="E285" s="172"/>
      <c r="F285" s="172"/>
      <c r="G285" s="172"/>
      <c r="H285" s="172"/>
      <c r="I285" s="172"/>
      <c r="J285" s="172"/>
      <c r="K285" s="172"/>
      <c r="L285" s="172"/>
      <c r="M285" s="172"/>
      <c r="N285" s="172"/>
      <c r="O285" s="172"/>
      <c r="P285" s="172"/>
      <c r="Q285" s="172"/>
      <c r="R285" s="172"/>
    </row>
    <row r="286" spans="1:18" hidden="1" x14ac:dyDescent="0.25">
      <c r="A286" s="169"/>
      <c r="B286" s="170"/>
      <c r="C286" s="171"/>
      <c r="D286" s="172"/>
      <c r="E286" s="172"/>
      <c r="F286" s="172"/>
      <c r="G286" s="172"/>
      <c r="H286" s="172"/>
      <c r="I286" s="172"/>
      <c r="J286" s="172"/>
      <c r="K286" s="172"/>
      <c r="L286" s="172"/>
      <c r="M286" s="172"/>
      <c r="N286" s="172"/>
      <c r="O286" s="172"/>
      <c r="P286" s="172"/>
      <c r="Q286" s="172"/>
      <c r="R286" s="172"/>
    </row>
    <row r="287" spans="1:18" hidden="1" x14ac:dyDescent="0.25">
      <c r="A287" s="169"/>
      <c r="B287" s="170"/>
      <c r="C287" s="171"/>
      <c r="D287" s="172"/>
      <c r="E287" s="172"/>
      <c r="F287" s="172"/>
      <c r="G287" s="172"/>
      <c r="H287" s="172"/>
      <c r="I287" s="172"/>
      <c r="J287" s="172"/>
      <c r="K287" s="172"/>
      <c r="L287" s="172"/>
      <c r="M287" s="172"/>
      <c r="N287" s="172"/>
      <c r="O287" s="172"/>
      <c r="P287" s="172"/>
      <c r="Q287" s="172"/>
      <c r="R287" s="172"/>
    </row>
    <row r="288" spans="1:18" ht="16.5" thickBot="1" x14ac:dyDescent="0.3">
      <c r="A288" s="484" t="s">
        <v>174</v>
      </c>
      <c r="B288" s="484"/>
      <c r="C288" s="484"/>
      <c r="D288" s="484"/>
      <c r="E288" s="484"/>
      <c r="F288" s="484"/>
      <c r="G288" s="484"/>
      <c r="H288" s="484"/>
      <c r="I288" s="484"/>
      <c r="J288" s="484"/>
      <c r="K288" s="484"/>
      <c r="L288" s="484"/>
      <c r="M288" s="484"/>
      <c r="N288" s="160"/>
      <c r="O288" s="160"/>
      <c r="P288" s="160"/>
      <c r="Q288" s="160"/>
      <c r="R288" s="172"/>
    </row>
    <row r="289" spans="1:18" x14ac:dyDescent="0.25">
      <c r="A289" s="586" t="s">
        <v>175</v>
      </c>
      <c r="B289" s="588" t="s">
        <v>176</v>
      </c>
      <c r="C289" s="491" t="s">
        <v>4</v>
      </c>
      <c r="D289" s="492"/>
      <c r="E289" s="493"/>
      <c r="F289" s="590" t="s">
        <v>5</v>
      </c>
      <c r="G289" s="489" t="s">
        <v>6</v>
      </c>
      <c r="H289" s="489"/>
      <c r="I289" s="489"/>
      <c r="J289" s="489"/>
      <c r="K289" s="489"/>
      <c r="L289" s="489" t="s">
        <v>7</v>
      </c>
      <c r="M289" s="489"/>
      <c r="N289" s="489"/>
      <c r="O289" s="489"/>
      <c r="P289" s="489"/>
      <c r="Q289" s="592"/>
      <c r="R289" s="172"/>
    </row>
    <row r="290" spans="1:18" ht="32.25" thickBot="1" x14ac:dyDescent="0.3">
      <c r="A290" s="587"/>
      <c r="B290" s="589"/>
      <c r="C290" s="173" t="s">
        <v>8</v>
      </c>
      <c r="D290" s="173" t="s">
        <v>9</v>
      </c>
      <c r="E290" s="173" t="s">
        <v>10</v>
      </c>
      <c r="F290" s="591"/>
      <c r="G290" s="173" t="s">
        <v>11</v>
      </c>
      <c r="H290" s="173" t="s">
        <v>12</v>
      </c>
      <c r="I290" s="173" t="s">
        <v>13</v>
      </c>
      <c r="J290" s="194" t="s">
        <v>85</v>
      </c>
      <c r="K290" s="194" t="s">
        <v>15</v>
      </c>
      <c r="L290" s="194" t="s">
        <v>16</v>
      </c>
      <c r="M290" s="194" t="s">
        <v>17</v>
      </c>
      <c r="N290" s="194" t="s">
        <v>18</v>
      </c>
      <c r="O290" s="194" t="s">
        <v>19</v>
      </c>
      <c r="P290" s="194" t="s">
        <v>20</v>
      </c>
      <c r="Q290" s="196" t="s">
        <v>21</v>
      </c>
      <c r="R290" s="172"/>
    </row>
    <row r="291" spans="1:18" ht="16.5" thickBot="1" x14ac:dyDescent="0.3">
      <c r="A291" s="164">
        <v>1</v>
      </c>
      <c r="B291" s="165" t="s">
        <v>177</v>
      </c>
      <c r="C291" s="223">
        <f t="shared" ref="C291:Q291" si="64">SUM(D29,D62,D93,D122,D146,D174,D202,D225,D248,D274,)</f>
        <v>262.73099999999999</v>
      </c>
      <c r="D291" s="223">
        <f t="shared" si="64"/>
        <v>254.34899999999999</v>
      </c>
      <c r="E291" s="223">
        <f t="shared" si="64"/>
        <v>689.74</v>
      </c>
      <c r="F291" s="223">
        <f t="shared" si="64"/>
        <v>6089.7270000000008</v>
      </c>
      <c r="G291" s="223">
        <f t="shared" si="64"/>
        <v>2.7850000000000001</v>
      </c>
      <c r="H291" s="223">
        <f t="shared" si="64"/>
        <v>6.3420000000000005</v>
      </c>
      <c r="I291" s="223">
        <f t="shared" si="64"/>
        <v>507.565</v>
      </c>
      <c r="J291" s="223">
        <f t="shared" si="64"/>
        <v>3.7890000000000006</v>
      </c>
      <c r="K291" s="223">
        <f t="shared" si="64"/>
        <v>15.190000000000001</v>
      </c>
      <c r="L291" s="223">
        <f t="shared" si="64"/>
        <v>2457.5150000000003</v>
      </c>
      <c r="M291" s="223">
        <f t="shared" si="64"/>
        <v>0.44700000000000006</v>
      </c>
      <c r="N291" s="223">
        <f t="shared" si="64"/>
        <v>911.65699999999993</v>
      </c>
      <c r="O291" s="223">
        <f t="shared" si="64"/>
        <v>0.64600000000000013</v>
      </c>
      <c r="P291" s="223">
        <f t="shared" si="64"/>
        <v>3917.1909999999998</v>
      </c>
      <c r="Q291" s="223">
        <f t="shared" si="64"/>
        <v>43.253999999999998</v>
      </c>
      <c r="R291" s="172"/>
    </row>
    <row r="292" spans="1:18" ht="16.5" thickBot="1" x14ac:dyDescent="0.3">
      <c r="A292" s="584" t="s">
        <v>52</v>
      </c>
      <c r="B292" s="585"/>
      <c r="C292" s="178">
        <f>SUM(C291:C291)</f>
        <v>262.73099999999999</v>
      </c>
      <c r="D292" s="178">
        <f t="shared" ref="D292:Q292" si="65">SUM(D291:D291)</f>
        <v>254.34899999999999</v>
      </c>
      <c r="E292" s="178">
        <f t="shared" si="65"/>
        <v>689.74</v>
      </c>
      <c r="F292" s="178">
        <f t="shared" si="65"/>
        <v>6089.7270000000008</v>
      </c>
      <c r="G292" s="178">
        <f t="shared" si="65"/>
        <v>2.7850000000000001</v>
      </c>
      <c r="H292" s="178">
        <f>SUM(H291:H291)</f>
        <v>6.3420000000000005</v>
      </c>
      <c r="I292" s="178">
        <f t="shared" si="65"/>
        <v>507.565</v>
      </c>
      <c r="J292" s="178">
        <f t="shared" si="65"/>
        <v>3.7890000000000006</v>
      </c>
      <c r="K292" s="178">
        <f t="shared" si="65"/>
        <v>15.190000000000001</v>
      </c>
      <c r="L292" s="178">
        <f t="shared" si="65"/>
        <v>2457.5150000000003</v>
      </c>
      <c r="M292" s="178">
        <f t="shared" si="65"/>
        <v>0.44700000000000006</v>
      </c>
      <c r="N292" s="178">
        <f t="shared" si="65"/>
        <v>911.65699999999993</v>
      </c>
      <c r="O292" s="178">
        <f t="shared" si="65"/>
        <v>0.64600000000000013</v>
      </c>
      <c r="P292" s="178">
        <f t="shared" si="65"/>
        <v>3917.1909999999998</v>
      </c>
      <c r="Q292" s="224">
        <f t="shared" si="65"/>
        <v>43.253999999999998</v>
      </c>
      <c r="R292" s="172"/>
    </row>
    <row r="293" spans="1:18" x14ac:dyDescent="0.25">
      <c r="A293" s="169"/>
      <c r="B293" s="170"/>
      <c r="C293" s="171"/>
      <c r="D293" s="172"/>
      <c r="E293" s="172"/>
      <c r="F293" s="172"/>
      <c r="G293" s="172"/>
      <c r="H293" s="172"/>
      <c r="I293" s="172"/>
      <c r="J293" s="172"/>
      <c r="K293" s="172"/>
      <c r="L293" s="172"/>
      <c r="M293" s="172"/>
      <c r="N293" s="172"/>
      <c r="O293" s="172"/>
      <c r="P293" s="172"/>
      <c r="Q293" s="172"/>
      <c r="R293" s="172"/>
    </row>
    <row r="294" spans="1:18" x14ac:dyDescent="0.25">
      <c r="A294" s="169"/>
      <c r="B294" s="170"/>
      <c r="C294" s="171"/>
      <c r="D294" s="172"/>
      <c r="E294" s="172"/>
      <c r="F294" s="172"/>
      <c r="G294" s="172"/>
      <c r="H294" s="172"/>
      <c r="I294" s="172"/>
      <c r="J294" s="172"/>
      <c r="K294" s="172"/>
      <c r="L294" s="172"/>
      <c r="M294" s="172"/>
      <c r="N294" s="172"/>
      <c r="O294" s="172"/>
      <c r="P294" s="172"/>
      <c r="Q294" s="172"/>
      <c r="R294" s="172"/>
    </row>
    <row r="295" spans="1:18" ht="16.5" thickBot="1" x14ac:dyDescent="0.3">
      <c r="A295" s="484" t="s">
        <v>178</v>
      </c>
      <c r="B295" s="484"/>
      <c r="C295" s="484"/>
      <c r="D295" s="484"/>
      <c r="E295" s="484"/>
      <c r="F295" s="484"/>
      <c r="G295" s="484"/>
      <c r="H295" s="484"/>
      <c r="I295" s="484"/>
      <c r="J295" s="484"/>
      <c r="K295" s="484"/>
      <c r="L295" s="484"/>
      <c r="M295" s="484"/>
      <c r="N295" s="160"/>
      <c r="O295" s="160"/>
      <c r="P295" s="160"/>
      <c r="Q295" s="160"/>
      <c r="R295" s="172"/>
    </row>
    <row r="296" spans="1:18" x14ac:dyDescent="0.25">
      <c r="A296" s="586" t="s">
        <v>175</v>
      </c>
      <c r="B296" s="588" t="s">
        <v>176</v>
      </c>
      <c r="C296" s="491" t="s">
        <v>4</v>
      </c>
      <c r="D296" s="492"/>
      <c r="E296" s="493"/>
      <c r="F296" s="590" t="s">
        <v>5</v>
      </c>
      <c r="G296" s="489" t="s">
        <v>6</v>
      </c>
      <c r="H296" s="489"/>
      <c r="I296" s="489"/>
      <c r="J296" s="489"/>
      <c r="K296" s="489"/>
      <c r="L296" s="489" t="s">
        <v>7</v>
      </c>
      <c r="M296" s="489"/>
      <c r="N296" s="489"/>
      <c r="O296" s="489"/>
      <c r="P296" s="489"/>
      <c r="Q296" s="592"/>
      <c r="R296" s="172"/>
    </row>
    <row r="297" spans="1:18" ht="32.25" thickBot="1" x14ac:dyDescent="0.3">
      <c r="A297" s="587"/>
      <c r="B297" s="589"/>
      <c r="C297" s="173" t="s">
        <v>8</v>
      </c>
      <c r="D297" s="173" t="s">
        <v>9</v>
      </c>
      <c r="E297" s="173" t="s">
        <v>10</v>
      </c>
      <c r="F297" s="591"/>
      <c r="G297" s="173" t="s">
        <v>11</v>
      </c>
      <c r="H297" s="173" t="s">
        <v>12</v>
      </c>
      <c r="I297" s="173" t="s">
        <v>13</v>
      </c>
      <c r="J297" s="194" t="s">
        <v>85</v>
      </c>
      <c r="K297" s="194" t="s">
        <v>15</v>
      </c>
      <c r="L297" s="194" t="s">
        <v>16</v>
      </c>
      <c r="M297" s="194" t="s">
        <v>17</v>
      </c>
      <c r="N297" s="194" t="s">
        <v>18</v>
      </c>
      <c r="O297" s="194" t="s">
        <v>19</v>
      </c>
      <c r="P297" s="194" t="s">
        <v>20</v>
      </c>
      <c r="Q297" s="196" t="s">
        <v>21</v>
      </c>
      <c r="R297" s="172"/>
    </row>
    <row r="298" spans="1:18" ht="16.5" thickBot="1" x14ac:dyDescent="0.3">
      <c r="A298" s="225">
        <v>1</v>
      </c>
      <c r="B298" s="226" t="s">
        <v>177</v>
      </c>
      <c r="C298" s="166">
        <f>C291/10</f>
        <v>26.273099999999999</v>
      </c>
      <c r="D298" s="166">
        <f t="shared" ref="D298:Q298" si="66">D291/10</f>
        <v>25.434899999999999</v>
      </c>
      <c r="E298" s="166">
        <f t="shared" si="66"/>
        <v>68.974000000000004</v>
      </c>
      <c r="F298" s="166">
        <f t="shared" si="66"/>
        <v>608.97270000000003</v>
      </c>
      <c r="G298" s="166">
        <f t="shared" si="66"/>
        <v>0.27850000000000003</v>
      </c>
      <c r="H298" s="166">
        <f>H291/10</f>
        <v>0.6342000000000001</v>
      </c>
      <c r="I298" s="166">
        <f t="shared" si="66"/>
        <v>50.756500000000003</v>
      </c>
      <c r="J298" s="166">
        <f t="shared" si="66"/>
        <v>0.37890000000000007</v>
      </c>
      <c r="K298" s="166">
        <f t="shared" si="66"/>
        <v>1.5190000000000001</v>
      </c>
      <c r="L298" s="166">
        <f t="shared" si="66"/>
        <v>245.75150000000002</v>
      </c>
      <c r="M298" s="227">
        <f t="shared" si="66"/>
        <v>4.4700000000000004E-2</v>
      </c>
      <c r="N298" s="166">
        <f t="shared" si="66"/>
        <v>91.165699999999987</v>
      </c>
      <c r="O298" s="166">
        <f t="shared" si="66"/>
        <v>6.4600000000000019E-2</v>
      </c>
      <c r="P298" s="166">
        <f t="shared" si="66"/>
        <v>391.71909999999997</v>
      </c>
      <c r="Q298" s="228">
        <f t="shared" si="66"/>
        <v>4.3254000000000001</v>
      </c>
      <c r="R298" s="172"/>
    </row>
    <row r="299" spans="1:18" ht="16.5" thickBot="1" x14ac:dyDescent="0.3">
      <c r="A299" s="577" t="s">
        <v>52</v>
      </c>
      <c r="B299" s="578"/>
      <c r="C299" s="167">
        <f>SUM(C298)</f>
        <v>26.273099999999999</v>
      </c>
      <c r="D299" s="167">
        <f t="shared" ref="D299:Q299" si="67">SUM(D298)</f>
        <v>25.434899999999999</v>
      </c>
      <c r="E299" s="167">
        <f t="shared" si="67"/>
        <v>68.974000000000004</v>
      </c>
      <c r="F299" s="167">
        <f t="shared" si="67"/>
        <v>608.97270000000003</v>
      </c>
      <c r="G299" s="167">
        <f t="shared" si="67"/>
        <v>0.27850000000000003</v>
      </c>
      <c r="H299" s="167">
        <f>SUM(H298)</f>
        <v>0.6342000000000001</v>
      </c>
      <c r="I299" s="167">
        <f t="shared" si="67"/>
        <v>50.756500000000003</v>
      </c>
      <c r="J299" s="167">
        <f t="shared" si="67"/>
        <v>0.37890000000000007</v>
      </c>
      <c r="K299" s="167">
        <f t="shared" si="67"/>
        <v>1.5190000000000001</v>
      </c>
      <c r="L299" s="167">
        <f t="shared" si="67"/>
        <v>245.75150000000002</v>
      </c>
      <c r="M299" s="229">
        <f t="shared" si="67"/>
        <v>4.4700000000000004E-2</v>
      </c>
      <c r="N299" s="167">
        <f t="shared" si="67"/>
        <v>91.165699999999987</v>
      </c>
      <c r="O299" s="167">
        <f t="shared" si="67"/>
        <v>6.4600000000000019E-2</v>
      </c>
      <c r="P299" s="167">
        <f t="shared" si="67"/>
        <v>391.71909999999997</v>
      </c>
      <c r="Q299" s="168">
        <f t="shared" si="67"/>
        <v>4.3254000000000001</v>
      </c>
      <c r="R299" s="172"/>
    </row>
  </sheetData>
  <mergeCells count="106">
    <mergeCell ref="A274:C274"/>
    <mergeCell ref="A37:R37"/>
    <mergeCell ref="A38:A39"/>
    <mergeCell ref="B38:B39"/>
    <mergeCell ref="C38:C39"/>
    <mergeCell ref="D38:F38"/>
    <mergeCell ref="G38:G39"/>
    <mergeCell ref="H38:L38"/>
    <mergeCell ref="M38:R38"/>
    <mergeCell ref="A98:A99"/>
    <mergeCell ref="B98:B99"/>
    <mergeCell ref="C98:C99"/>
    <mergeCell ref="D98:F98"/>
    <mergeCell ref="H98:L98"/>
    <mergeCell ref="M98:R98"/>
    <mergeCell ref="G98:G99"/>
    <mergeCell ref="A122:C122"/>
    <mergeCell ref="A126:R126"/>
    <mergeCell ref="A127:A128"/>
    <mergeCell ref="B127:B128"/>
    <mergeCell ref="C127:C128"/>
    <mergeCell ref="D127:F127"/>
    <mergeCell ref="G127:G128"/>
    <mergeCell ref="H127:L127"/>
    <mergeCell ref="A1:R1"/>
    <mergeCell ref="A2:A3"/>
    <mergeCell ref="B2:B3"/>
    <mergeCell ref="C2:C3"/>
    <mergeCell ref="D2:F2"/>
    <mergeCell ref="H2:L2"/>
    <mergeCell ref="M2:R2"/>
    <mergeCell ref="A93:C93"/>
    <mergeCell ref="A97:R97"/>
    <mergeCell ref="A62:C62"/>
    <mergeCell ref="A66:R66"/>
    <mergeCell ref="A67:A68"/>
    <mergeCell ref="B67:B68"/>
    <mergeCell ref="C67:C68"/>
    <mergeCell ref="D67:F67"/>
    <mergeCell ref="G67:G68"/>
    <mergeCell ref="H67:L67"/>
    <mergeCell ref="M67:R67"/>
    <mergeCell ref="M127:R127"/>
    <mergeCell ref="A146:C146"/>
    <mergeCell ref="A150:R150"/>
    <mergeCell ref="A151:A152"/>
    <mergeCell ref="B151:B152"/>
    <mergeCell ref="C151:C152"/>
    <mergeCell ref="D151:F151"/>
    <mergeCell ref="G151:G152"/>
    <mergeCell ref="H151:L151"/>
    <mergeCell ref="M151:R151"/>
    <mergeCell ref="A174:C174"/>
    <mergeCell ref="A177:R177"/>
    <mergeCell ref="A178:A179"/>
    <mergeCell ref="B178:B179"/>
    <mergeCell ref="C178:C179"/>
    <mergeCell ref="D178:F178"/>
    <mergeCell ref="G178:G179"/>
    <mergeCell ref="H178:L178"/>
    <mergeCell ref="M178:R178"/>
    <mergeCell ref="A202:C202"/>
    <mergeCell ref="A204:R204"/>
    <mergeCell ref="A205:A206"/>
    <mergeCell ref="B205:B206"/>
    <mergeCell ref="C205:C206"/>
    <mergeCell ref="D205:F205"/>
    <mergeCell ref="G205:G206"/>
    <mergeCell ref="H205:L205"/>
    <mergeCell ref="M205:R205"/>
    <mergeCell ref="G252:G253"/>
    <mergeCell ref="H252:L252"/>
    <mergeCell ref="M252:R252"/>
    <mergeCell ref="A225:C225"/>
    <mergeCell ref="A229:R229"/>
    <mergeCell ref="A230:A231"/>
    <mergeCell ref="B230:B231"/>
    <mergeCell ref="C230:C231"/>
    <mergeCell ref="D230:F230"/>
    <mergeCell ref="G230:G231"/>
    <mergeCell ref="H230:L230"/>
    <mergeCell ref="M230:R230"/>
    <mergeCell ref="A299:B299"/>
    <mergeCell ref="G2:G3"/>
    <mergeCell ref="A29:C29"/>
    <mergeCell ref="A292:B292"/>
    <mergeCell ref="A295:M295"/>
    <mergeCell ref="A296:A297"/>
    <mergeCell ref="B296:B297"/>
    <mergeCell ref="C296:E296"/>
    <mergeCell ref="F296:F297"/>
    <mergeCell ref="G296:K296"/>
    <mergeCell ref="L296:Q296"/>
    <mergeCell ref="A288:M288"/>
    <mergeCell ref="A289:A290"/>
    <mergeCell ref="B289:B290"/>
    <mergeCell ref="C289:E289"/>
    <mergeCell ref="F289:F290"/>
    <mergeCell ref="G289:K289"/>
    <mergeCell ref="L289:Q289"/>
    <mergeCell ref="A248:C248"/>
    <mergeCell ref="A251:R251"/>
    <mergeCell ref="A252:A253"/>
    <mergeCell ref="B252:B253"/>
    <mergeCell ref="C252:C253"/>
    <mergeCell ref="D252:F252"/>
  </mergeCells>
  <pageMargins left="0.7" right="0.7" top="0.75" bottom="0.75" header="0.3" footer="0.3"/>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18" workbookViewId="0">
      <selection activeCell="A41" sqref="A41:G41"/>
    </sheetView>
  </sheetViews>
  <sheetFormatPr defaultRowHeight="15" x14ac:dyDescent="0.25"/>
  <cols>
    <col min="1" max="1" width="9.140625" style="193"/>
    <col min="2" max="4" width="10.7109375" style="193" customWidth="1"/>
    <col min="5" max="5" width="9.140625" style="193"/>
    <col min="6" max="6" width="10.7109375" style="192" customWidth="1"/>
    <col min="7" max="7" width="10.7109375" style="193" customWidth="1"/>
    <col min="8" max="8" width="10.7109375" style="446" customWidth="1"/>
    <col min="9" max="9" width="9.140625" style="231"/>
  </cols>
  <sheetData>
    <row r="1" spans="1:9" ht="15" customHeight="1" x14ac:dyDescent="0.25">
      <c r="A1" s="568" t="s">
        <v>175</v>
      </c>
      <c r="B1" s="564" t="s">
        <v>179</v>
      </c>
      <c r="C1" s="564"/>
      <c r="D1" s="564"/>
      <c r="E1" s="570" t="s">
        <v>180</v>
      </c>
      <c r="F1" s="572" t="s">
        <v>181</v>
      </c>
      <c r="G1" s="564" t="s">
        <v>182</v>
      </c>
      <c r="H1" s="566" t="s">
        <v>183</v>
      </c>
    </row>
    <row r="2" spans="1:9" ht="15.75" thickBot="1" x14ac:dyDescent="0.3">
      <c r="A2" s="569"/>
      <c r="B2" s="565"/>
      <c r="C2" s="565"/>
      <c r="D2" s="565"/>
      <c r="E2" s="571"/>
      <c r="F2" s="573"/>
      <c r="G2" s="565"/>
      <c r="H2" s="567"/>
    </row>
    <row r="3" spans="1:9" ht="15" customHeight="1" x14ac:dyDescent="0.25">
      <c r="A3" s="179">
        <v>1</v>
      </c>
      <c r="B3" s="574" t="s">
        <v>81</v>
      </c>
      <c r="C3" s="575"/>
      <c r="D3" s="576"/>
      <c r="E3" s="180" t="s">
        <v>184</v>
      </c>
      <c r="F3" s="414">
        <v>0.14299999999999999</v>
      </c>
      <c r="G3" s="181">
        <v>0.1</v>
      </c>
      <c r="H3" s="182">
        <f>F3*93.5</f>
        <v>13.370499999999998</v>
      </c>
    </row>
    <row r="4" spans="1:9" x14ac:dyDescent="0.25">
      <c r="A4" s="183">
        <v>2</v>
      </c>
      <c r="B4" s="557" t="s">
        <v>185</v>
      </c>
      <c r="C4" s="558"/>
      <c r="D4" s="559"/>
      <c r="E4" s="184" t="s">
        <v>184</v>
      </c>
      <c r="F4" s="80">
        <v>0.26900000000000002</v>
      </c>
      <c r="G4" s="37">
        <v>0.19800000000000001</v>
      </c>
      <c r="H4" s="185">
        <f>F4*360</f>
        <v>96.84</v>
      </c>
    </row>
    <row r="5" spans="1:9" x14ac:dyDescent="0.25">
      <c r="A5" s="183">
        <v>3</v>
      </c>
      <c r="B5" s="449" t="s">
        <v>505</v>
      </c>
      <c r="C5" s="450"/>
      <c r="D5" s="409"/>
      <c r="E5" s="184" t="s">
        <v>184</v>
      </c>
      <c r="F5" s="37">
        <v>2.7E-2</v>
      </c>
      <c r="G5" s="37">
        <v>1.7000000000000001E-2</v>
      </c>
      <c r="H5" s="445">
        <f>F5*105.81</f>
        <v>2.8568700000000002</v>
      </c>
    </row>
    <row r="6" spans="1:9" x14ac:dyDescent="0.25">
      <c r="A6" s="183">
        <v>4</v>
      </c>
      <c r="B6" s="557" t="s">
        <v>186</v>
      </c>
      <c r="C6" s="558"/>
      <c r="D6" s="559"/>
      <c r="E6" s="184" t="s">
        <v>184</v>
      </c>
      <c r="F6" s="80">
        <v>8.3000000000000004E-2</v>
      </c>
      <c r="G6" s="37">
        <v>8.3000000000000004E-2</v>
      </c>
      <c r="H6" s="185">
        <f>F6*60</f>
        <v>4.9800000000000004</v>
      </c>
    </row>
    <row r="7" spans="1:9" x14ac:dyDescent="0.25">
      <c r="A7" s="183">
        <v>5</v>
      </c>
      <c r="B7" s="557" t="s">
        <v>64</v>
      </c>
      <c r="C7" s="558"/>
      <c r="D7" s="559"/>
      <c r="E7" s="184" t="s">
        <v>184</v>
      </c>
      <c r="F7" s="80">
        <v>6.0000000000000001E-3</v>
      </c>
      <c r="G7" s="37">
        <v>6.0000000000000001E-3</v>
      </c>
      <c r="H7" s="186">
        <f>F7*229</f>
        <v>1.3740000000000001</v>
      </c>
    </row>
    <row r="8" spans="1:9" s="403" customFormat="1" x14ac:dyDescent="0.25">
      <c r="A8" s="183">
        <v>6</v>
      </c>
      <c r="B8" s="557" t="s">
        <v>187</v>
      </c>
      <c r="C8" s="558"/>
      <c r="D8" s="559"/>
      <c r="E8" s="184" t="s">
        <v>184</v>
      </c>
      <c r="F8" s="80">
        <v>7.0000000000000001E-3</v>
      </c>
      <c r="G8" s="37">
        <v>7.0000000000000001E-3</v>
      </c>
      <c r="H8" s="186">
        <f>F8*600</f>
        <v>4.2</v>
      </c>
      <c r="I8" s="230"/>
    </row>
    <row r="9" spans="1:9" s="403" customFormat="1" x14ac:dyDescent="0.25">
      <c r="A9" s="401">
        <v>7</v>
      </c>
      <c r="B9" s="627" t="s">
        <v>152</v>
      </c>
      <c r="C9" s="627"/>
      <c r="D9" s="627"/>
      <c r="E9" s="402" t="s">
        <v>184</v>
      </c>
      <c r="F9" s="80">
        <v>0.15</v>
      </c>
      <c r="G9" s="80">
        <v>0.12</v>
      </c>
      <c r="H9" s="185">
        <f>F9*31.35</f>
        <v>4.7024999999999997</v>
      </c>
      <c r="I9" s="230"/>
    </row>
    <row r="10" spans="1:9" s="403" customFormat="1" x14ac:dyDescent="0.25">
      <c r="A10" s="401">
        <v>8</v>
      </c>
      <c r="B10" s="627" t="s">
        <v>23</v>
      </c>
      <c r="C10" s="627"/>
      <c r="D10" s="627"/>
      <c r="E10" s="402" t="s">
        <v>184</v>
      </c>
      <c r="F10" s="80">
        <v>0.40300000000000002</v>
      </c>
      <c r="G10" s="80">
        <v>0.33100000000000002</v>
      </c>
      <c r="H10" s="185">
        <f>F10*17.15</f>
        <v>6.9114499999999994</v>
      </c>
      <c r="I10" s="230"/>
    </row>
    <row r="11" spans="1:9" s="403" customFormat="1" x14ac:dyDescent="0.25">
      <c r="A11" s="401">
        <v>9</v>
      </c>
      <c r="B11" s="618" t="s">
        <v>78</v>
      </c>
      <c r="C11" s="619"/>
      <c r="D11" s="620"/>
      <c r="E11" s="402" t="s">
        <v>184</v>
      </c>
      <c r="F11" s="80">
        <v>0.01</v>
      </c>
      <c r="G11" s="80">
        <v>0.01</v>
      </c>
      <c r="H11" s="185">
        <f>F11*360</f>
        <v>3.6</v>
      </c>
      <c r="I11" s="230"/>
    </row>
    <row r="12" spans="1:9" s="403" customFormat="1" x14ac:dyDescent="0.25">
      <c r="A12" s="401">
        <v>10</v>
      </c>
      <c r="B12" s="618" t="s">
        <v>65</v>
      </c>
      <c r="C12" s="619"/>
      <c r="D12" s="620"/>
      <c r="E12" s="402" t="s">
        <v>184</v>
      </c>
      <c r="F12" s="80">
        <v>1.4E-2</v>
      </c>
      <c r="G12" s="80">
        <v>1.4E-2</v>
      </c>
      <c r="H12" s="185">
        <f>F12*33.49</f>
        <v>0.46886000000000005</v>
      </c>
      <c r="I12" s="230"/>
    </row>
    <row r="13" spans="1:9" x14ac:dyDescent="0.25">
      <c r="A13" s="183">
        <v>11</v>
      </c>
      <c r="B13" s="560" t="s">
        <v>188</v>
      </c>
      <c r="C13" s="560"/>
      <c r="D13" s="560"/>
      <c r="E13" s="184" t="s">
        <v>184</v>
      </c>
      <c r="F13" s="37">
        <v>0.122</v>
      </c>
      <c r="G13" s="37">
        <v>7.3999999999999996E-2</v>
      </c>
      <c r="H13" s="445">
        <f>F13*170</f>
        <v>20.74</v>
      </c>
    </row>
    <row r="14" spans="1:9" x14ac:dyDescent="0.25">
      <c r="A14" s="401">
        <v>12</v>
      </c>
      <c r="B14" s="627" t="s">
        <v>189</v>
      </c>
      <c r="C14" s="627"/>
      <c r="D14" s="627"/>
      <c r="E14" s="402" t="s">
        <v>184</v>
      </c>
      <c r="F14" s="80">
        <v>4.9000000000000002E-2</v>
      </c>
      <c r="G14" s="80">
        <v>3.5000000000000003E-2</v>
      </c>
      <c r="H14" s="185">
        <f>F14*25.5</f>
        <v>1.2495000000000001</v>
      </c>
    </row>
    <row r="15" spans="1:9" s="403" customFormat="1" x14ac:dyDescent="0.25">
      <c r="A15" s="183">
        <v>13</v>
      </c>
      <c r="B15" s="557" t="s">
        <v>406</v>
      </c>
      <c r="C15" s="558"/>
      <c r="D15" s="559"/>
      <c r="E15" s="184" t="s">
        <v>184</v>
      </c>
      <c r="F15" s="80">
        <v>8.0000000000000002E-3</v>
      </c>
      <c r="G15" s="37">
        <v>7.0000000000000001E-3</v>
      </c>
      <c r="H15" s="445">
        <f>F15*130.72</f>
        <v>1.04576</v>
      </c>
      <c r="I15" s="230"/>
    </row>
    <row r="16" spans="1:9" s="403" customFormat="1" x14ac:dyDescent="0.25">
      <c r="A16" s="183">
        <v>14</v>
      </c>
      <c r="B16" s="560" t="s">
        <v>190</v>
      </c>
      <c r="C16" s="560"/>
      <c r="D16" s="560"/>
      <c r="E16" s="184" t="s">
        <v>184</v>
      </c>
      <c r="F16" s="80">
        <v>6.3E-2</v>
      </c>
      <c r="G16" s="37">
        <v>6.3E-2</v>
      </c>
      <c r="H16" s="186">
        <f>F16*32.93</f>
        <v>2.0745900000000002</v>
      </c>
      <c r="I16" s="230"/>
    </row>
    <row r="17" spans="1:9" s="403" customFormat="1" x14ac:dyDescent="0.25">
      <c r="A17" s="401">
        <v>15</v>
      </c>
      <c r="B17" s="627" t="s">
        <v>163</v>
      </c>
      <c r="C17" s="627"/>
      <c r="D17" s="627"/>
      <c r="E17" s="402" t="s">
        <v>191</v>
      </c>
      <c r="F17" s="80">
        <v>3.9E-2</v>
      </c>
      <c r="G17" s="80">
        <v>3.9E-2</v>
      </c>
      <c r="H17" s="185">
        <f>F17*79</f>
        <v>3.081</v>
      </c>
      <c r="I17" s="230"/>
    </row>
    <row r="18" spans="1:9" s="403" customFormat="1" x14ac:dyDescent="0.25">
      <c r="A18" s="401">
        <v>16</v>
      </c>
      <c r="B18" s="627" t="s">
        <v>43</v>
      </c>
      <c r="C18" s="627"/>
      <c r="D18" s="627"/>
      <c r="E18" s="402" t="s">
        <v>184</v>
      </c>
      <c r="F18" s="80">
        <v>9.5000000000000001E-2</v>
      </c>
      <c r="G18" s="80">
        <v>9.5000000000000001E-2</v>
      </c>
      <c r="H18" s="185">
        <f>F18*350</f>
        <v>33.25</v>
      </c>
      <c r="I18" s="230"/>
    </row>
    <row r="19" spans="1:9" s="403" customFormat="1" x14ac:dyDescent="0.25">
      <c r="A19" s="401">
        <v>17</v>
      </c>
      <c r="B19" s="627" t="s">
        <v>67</v>
      </c>
      <c r="C19" s="627"/>
      <c r="D19" s="627"/>
      <c r="E19" s="402" t="s">
        <v>191</v>
      </c>
      <c r="F19" s="80">
        <v>1.0880000000000001</v>
      </c>
      <c r="G19" s="80">
        <v>1.0880000000000001</v>
      </c>
      <c r="H19" s="185">
        <f>F19*47</f>
        <v>51.136000000000003</v>
      </c>
      <c r="I19" s="230"/>
    </row>
    <row r="20" spans="1:9" s="403" customFormat="1" x14ac:dyDescent="0.25">
      <c r="A20" s="401">
        <v>18</v>
      </c>
      <c r="B20" s="618" t="s">
        <v>71</v>
      </c>
      <c r="C20" s="619"/>
      <c r="D20" s="620"/>
      <c r="E20" s="402" t="s">
        <v>184</v>
      </c>
      <c r="F20" s="80">
        <v>1.4999999999999999E-2</v>
      </c>
      <c r="G20" s="80">
        <v>1.4999999999999999E-2</v>
      </c>
      <c r="H20" s="185">
        <f>F20*179.67</f>
        <v>2.6950499999999997</v>
      </c>
      <c r="I20" s="230"/>
    </row>
    <row r="21" spans="1:9" s="403" customFormat="1" x14ac:dyDescent="0.25">
      <c r="A21" s="401">
        <v>19</v>
      </c>
      <c r="B21" s="627" t="s">
        <v>192</v>
      </c>
      <c r="C21" s="627"/>
      <c r="D21" s="627"/>
      <c r="E21" s="402" t="s">
        <v>184</v>
      </c>
      <c r="F21" s="80">
        <v>0.156</v>
      </c>
      <c r="G21" s="80">
        <v>0.124</v>
      </c>
      <c r="H21" s="185">
        <f>F21*25.18</f>
        <v>3.92808</v>
      </c>
      <c r="I21" s="230"/>
    </row>
    <row r="22" spans="1:9" s="403" customFormat="1" x14ac:dyDescent="0.25">
      <c r="A22" s="401">
        <v>20</v>
      </c>
      <c r="B22" s="627" t="s">
        <v>193</v>
      </c>
      <c r="C22" s="627"/>
      <c r="D22" s="627"/>
      <c r="E22" s="402" t="s">
        <v>184</v>
      </c>
      <c r="F22" s="80">
        <v>2.3E-2</v>
      </c>
      <c r="G22" s="80">
        <v>2.3E-2</v>
      </c>
      <c r="H22" s="185">
        <f>F22*32.31</f>
        <v>0.74313000000000007</v>
      </c>
      <c r="I22" s="230"/>
    </row>
    <row r="23" spans="1:9" s="403" customFormat="1" x14ac:dyDescent="0.25">
      <c r="A23" s="401">
        <v>21</v>
      </c>
      <c r="B23" s="618" t="s">
        <v>194</v>
      </c>
      <c r="C23" s="619"/>
      <c r="D23" s="620"/>
      <c r="E23" s="402" t="s">
        <v>184</v>
      </c>
      <c r="F23" s="80">
        <v>0.10199999999999999</v>
      </c>
      <c r="G23" s="80">
        <v>0.1</v>
      </c>
      <c r="H23" s="185">
        <f>F23*83.88</f>
        <v>8.5557599999999994</v>
      </c>
      <c r="I23" s="230"/>
    </row>
    <row r="24" spans="1:9" s="403" customFormat="1" x14ac:dyDescent="0.25">
      <c r="A24" s="401">
        <v>22</v>
      </c>
      <c r="B24" s="618" t="s">
        <v>195</v>
      </c>
      <c r="C24" s="619"/>
      <c r="D24" s="620"/>
      <c r="E24" s="402" t="s">
        <v>184</v>
      </c>
      <c r="F24" s="80">
        <v>3.6999999999999998E-2</v>
      </c>
      <c r="G24" s="80">
        <v>0.03</v>
      </c>
      <c r="H24" s="185">
        <f>F24*110</f>
        <v>4.0699999999999994</v>
      </c>
      <c r="I24" s="230"/>
    </row>
    <row r="25" spans="1:9" s="403" customFormat="1" x14ac:dyDescent="0.25">
      <c r="A25" s="401">
        <v>23</v>
      </c>
      <c r="B25" s="618" t="s">
        <v>138</v>
      </c>
      <c r="C25" s="619"/>
      <c r="D25" s="620"/>
      <c r="E25" s="402" t="s">
        <v>184</v>
      </c>
      <c r="F25" s="80">
        <v>0.01</v>
      </c>
      <c r="G25" s="80">
        <v>0.01</v>
      </c>
      <c r="H25" s="185">
        <f>F25*54.71</f>
        <v>0.54710000000000003</v>
      </c>
      <c r="I25" s="230"/>
    </row>
    <row r="26" spans="1:9" s="403" customFormat="1" x14ac:dyDescent="0.25">
      <c r="A26" s="401">
        <v>24</v>
      </c>
      <c r="B26" s="618" t="s">
        <v>386</v>
      </c>
      <c r="C26" s="619"/>
      <c r="D26" s="620"/>
      <c r="E26" s="402" t="s">
        <v>184</v>
      </c>
      <c r="F26" s="80">
        <v>0.15</v>
      </c>
      <c r="G26" s="80">
        <v>0.15</v>
      </c>
      <c r="H26" s="415">
        <f>F26*37.23</f>
        <v>5.5844999999999994</v>
      </c>
      <c r="I26" s="230"/>
    </row>
    <row r="27" spans="1:9" s="403" customFormat="1" x14ac:dyDescent="0.25">
      <c r="A27" s="401">
        <v>25</v>
      </c>
      <c r="B27" s="627" t="s">
        <v>136</v>
      </c>
      <c r="C27" s="627"/>
      <c r="D27" s="627"/>
      <c r="E27" s="402" t="s">
        <v>184</v>
      </c>
      <c r="F27" s="80">
        <v>7.1999999999999995E-2</v>
      </c>
      <c r="G27" s="80">
        <v>7.1999999999999995E-2</v>
      </c>
      <c r="H27" s="185">
        <f>F27*55</f>
        <v>3.9599999999999995</v>
      </c>
      <c r="I27" s="230"/>
    </row>
    <row r="28" spans="1:9" s="403" customFormat="1" x14ac:dyDescent="0.25">
      <c r="A28" s="401">
        <v>26</v>
      </c>
      <c r="B28" s="627" t="s">
        <v>69</v>
      </c>
      <c r="C28" s="627"/>
      <c r="D28" s="627"/>
      <c r="E28" s="402" t="s">
        <v>184</v>
      </c>
      <c r="F28" s="80">
        <v>0.13900000000000001</v>
      </c>
      <c r="G28" s="80">
        <v>0.13900000000000001</v>
      </c>
      <c r="H28" s="185">
        <f>F28*32.14</f>
        <v>4.4674600000000009</v>
      </c>
      <c r="I28" s="230"/>
    </row>
    <row r="29" spans="1:9" s="403" customFormat="1" x14ac:dyDescent="0.25">
      <c r="A29" s="401">
        <v>27</v>
      </c>
      <c r="B29" s="618" t="s">
        <v>28</v>
      </c>
      <c r="C29" s="619"/>
      <c r="D29" s="620"/>
      <c r="E29" s="402" t="s">
        <v>184</v>
      </c>
      <c r="F29" s="80">
        <v>0.10299999999999999</v>
      </c>
      <c r="G29" s="80">
        <v>8.1000000000000003E-2</v>
      </c>
      <c r="H29" s="185">
        <f>F29*21.11</f>
        <v>2.1743299999999999</v>
      </c>
      <c r="I29" s="230"/>
    </row>
    <row r="30" spans="1:9" s="403" customFormat="1" x14ac:dyDescent="0.25">
      <c r="A30" s="401">
        <v>28</v>
      </c>
      <c r="B30" s="627" t="s">
        <v>97</v>
      </c>
      <c r="C30" s="627"/>
      <c r="D30" s="627"/>
      <c r="E30" s="402" t="s">
        <v>184</v>
      </c>
      <c r="F30" s="80">
        <v>8.0000000000000002E-3</v>
      </c>
      <c r="G30" s="80">
        <v>8.0000000000000002E-3</v>
      </c>
      <c r="H30" s="185">
        <f>F30*12.71</f>
        <v>0.10168000000000001</v>
      </c>
      <c r="I30" s="230"/>
    </row>
    <row r="31" spans="1:9" s="403" customFormat="1" x14ac:dyDescent="0.25">
      <c r="A31" s="401">
        <v>29</v>
      </c>
      <c r="B31" s="618" t="s">
        <v>196</v>
      </c>
      <c r="C31" s="619"/>
      <c r="D31" s="620"/>
      <c r="E31" s="402" t="s">
        <v>184</v>
      </c>
      <c r="F31" s="80">
        <v>5.8000000000000003E-2</v>
      </c>
      <c r="G31" s="80">
        <v>5.5E-2</v>
      </c>
      <c r="H31" s="185">
        <f>F31*450</f>
        <v>26.1</v>
      </c>
      <c r="I31" s="230"/>
    </row>
    <row r="32" spans="1:9" s="403" customFormat="1" x14ac:dyDescent="0.25">
      <c r="A32" s="401">
        <v>30</v>
      </c>
      <c r="B32" s="618" t="s">
        <v>66</v>
      </c>
      <c r="C32" s="619"/>
      <c r="D32" s="620"/>
      <c r="E32" s="402" t="s">
        <v>184</v>
      </c>
      <c r="F32" s="80">
        <v>0.27500000000000002</v>
      </c>
      <c r="G32" s="80">
        <v>0.27</v>
      </c>
      <c r="H32" s="185">
        <f>F32*220</f>
        <v>60.500000000000007</v>
      </c>
      <c r="I32" s="230"/>
    </row>
    <row r="33" spans="1:9" s="403" customFormat="1" x14ac:dyDescent="0.25">
      <c r="A33" s="401">
        <v>31</v>
      </c>
      <c r="B33" s="627" t="s">
        <v>197</v>
      </c>
      <c r="C33" s="627"/>
      <c r="D33" s="627"/>
      <c r="E33" s="402" t="s">
        <v>184</v>
      </c>
      <c r="F33" s="80">
        <v>1.2999999999999999E-2</v>
      </c>
      <c r="G33" s="80">
        <v>1.2999999999999999E-2</v>
      </c>
      <c r="H33" s="185">
        <f>F33*85.7</f>
        <v>1.1141000000000001</v>
      </c>
      <c r="I33" s="230"/>
    </row>
    <row r="34" spans="1:9" s="403" customFormat="1" x14ac:dyDescent="0.25">
      <c r="A34" s="401">
        <v>32</v>
      </c>
      <c r="B34" s="618" t="s">
        <v>452</v>
      </c>
      <c r="C34" s="619"/>
      <c r="D34" s="620"/>
      <c r="E34" s="402" t="s">
        <v>184</v>
      </c>
      <c r="F34" s="80">
        <v>9.4E-2</v>
      </c>
      <c r="G34" s="80">
        <v>0.08</v>
      </c>
      <c r="H34" s="415">
        <f>F34*96</f>
        <v>9.0240000000000009</v>
      </c>
      <c r="I34" s="230"/>
    </row>
    <row r="35" spans="1:9" s="403" customFormat="1" x14ac:dyDescent="0.25">
      <c r="A35" s="401">
        <v>33</v>
      </c>
      <c r="B35" s="618" t="s">
        <v>90</v>
      </c>
      <c r="C35" s="619"/>
      <c r="D35" s="620"/>
      <c r="E35" s="402" t="s">
        <v>184</v>
      </c>
      <c r="F35" s="80">
        <v>0.222</v>
      </c>
      <c r="G35" s="80">
        <v>0.16700000000000001</v>
      </c>
      <c r="H35" s="185">
        <f>F35*264.81</f>
        <v>58.787820000000004</v>
      </c>
      <c r="I35" s="230"/>
    </row>
    <row r="36" spans="1:9" s="403" customFormat="1" x14ac:dyDescent="0.25">
      <c r="A36" s="401">
        <v>34</v>
      </c>
      <c r="B36" s="618" t="s">
        <v>49</v>
      </c>
      <c r="C36" s="619"/>
      <c r="D36" s="620"/>
      <c r="E36" s="402" t="s">
        <v>184</v>
      </c>
      <c r="F36" s="80">
        <v>0.26</v>
      </c>
      <c r="G36" s="80">
        <v>0.26</v>
      </c>
      <c r="H36" s="185">
        <f>F36*69.14</f>
        <v>17.976400000000002</v>
      </c>
      <c r="I36" s="230"/>
    </row>
    <row r="37" spans="1:9" s="403" customFormat="1" x14ac:dyDescent="0.25">
      <c r="A37" s="401">
        <v>35</v>
      </c>
      <c r="B37" s="618" t="s">
        <v>104</v>
      </c>
      <c r="C37" s="619"/>
      <c r="D37" s="620"/>
      <c r="E37" s="402" t="s">
        <v>184</v>
      </c>
      <c r="F37" s="80">
        <v>3.0000000000000001E-3</v>
      </c>
      <c r="G37" s="80">
        <v>3.0000000000000001E-3</v>
      </c>
      <c r="H37" s="185">
        <f>F37*425</f>
        <v>1.2750000000000001</v>
      </c>
      <c r="I37" s="230"/>
    </row>
    <row r="38" spans="1:9" s="403" customFormat="1" x14ac:dyDescent="0.25">
      <c r="A38" s="401">
        <v>36</v>
      </c>
      <c r="B38" s="618" t="s">
        <v>451</v>
      </c>
      <c r="C38" s="619"/>
      <c r="D38" s="620"/>
      <c r="E38" s="402" t="s">
        <v>184</v>
      </c>
      <c r="F38" s="80">
        <v>1E-3</v>
      </c>
      <c r="G38" s="80">
        <v>1E-3</v>
      </c>
      <c r="H38" s="415">
        <f>F38*193.78</f>
        <v>0.19378000000000001</v>
      </c>
      <c r="I38" s="230"/>
    </row>
    <row r="39" spans="1:9" s="403" customFormat="1" x14ac:dyDescent="0.25">
      <c r="A39" s="401">
        <v>37</v>
      </c>
      <c r="B39" s="618" t="s">
        <v>46</v>
      </c>
      <c r="C39" s="619"/>
      <c r="D39" s="620"/>
      <c r="E39" s="402" t="s">
        <v>184</v>
      </c>
      <c r="F39" s="80">
        <v>0.186</v>
      </c>
      <c r="G39" s="80">
        <v>0.16300000000000001</v>
      </c>
      <c r="H39" s="185">
        <f>F39*76.35</f>
        <v>14.201099999999999</v>
      </c>
      <c r="I39" s="230"/>
    </row>
    <row r="40" spans="1:9" s="403" customFormat="1" ht="30.75" thickBot="1" x14ac:dyDescent="0.3">
      <c r="A40" s="410">
        <v>38</v>
      </c>
      <c r="B40" s="621" t="s">
        <v>70</v>
      </c>
      <c r="C40" s="622"/>
      <c r="D40" s="623"/>
      <c r="E40" s="411" t="s">
        <v>198</v>
      </c>
      <c r="F40" s="416" t="s">
        <v>506</v>
      </c>
      <c r="G40" s="412">
        <v>0.25600000000000001</v>
      </c>
      <c r="H40" s="189">
        <f>G40*137.5</f>
        <v>35.200000000000003</v>
      </c>
      <c r="I40" s="230"/>
    </row>
    <row r="41" spans="1:9" ht="15.75" thickBot="1" x14ac:dyDescent="0.3">
      <c r="A41" s="624" t="s">
        <v>199</v>
      </c>
      <c r="B41" s="625"/>
      <c r="C41" s="625"/>
      <c r="D41" s="625"/>
      <c r="E41" s="625"/>
      <c r="F41" s="625"/>
      <c r="G41" s="626"/>
      <c r="H41" s="413">
        <f>SUM(H3:H40)</f>
        <v>513.08032000000003</v>
      </c>
      <c r="I41" s="231">
        <v>52.7</v>
      </c>
    </row>
    <row r="42" spans="1:9" ht="15.75" thickBot="1" x14ac:dyDescent="0.3">
      <c r="A42" s="624" t="s">
        <v>200</v>
      </c>
      <c r="B42" s="625"/>
      <c r="C42" s="625"/>
      <c r="D42" s="625"/>
      <c r="E42" s="625"/>
      <c r="F42" s="625"/>
      <c r="G42" s="626"/>
      <c r="H42" s="191">
        <f>H41/10</f>
        <v>51.308032000000004</v>
      </c>
    </row>
  </sheetData>
  <mergeCells count="45">
    <mergeCell ref="G1:G2"/>
    <mergeCell ref="H1:H2"/>
    <mergeCell ref="B9:D9"/>
    <mergeCell ref="A1:A2"/>
    <mergeCell ref="B1:D2"/>
    <mergeCell ref="E1:E2"/>
    <mergeCell ref="F1:F2"/>
    <mergeCell ref="B3:D3"/>
    <mergeCell ref="B4:D4"/>
    <mergeCell ref="B6:D6"/>
    <mergeCell ref="B7:D7"/>
    <mergeCell ref="B8:D8"/>
    <mergeCell ref="B21:D21"/>
    <mergeCell ref="B10:D10"/>
    <mergeCell ref="B11:D11"/>
    <mergeCell ref="B12:D12"/>
    <mergeCell ref="B13:D13"/>
    <mergeCell ref="B14:D14"/>
    <mergeCell ref="B15:D15"/>
    <mergeCell ref="B16:D16"/>
    <mergeCell ref="B17:D17"/>
    <mergeCell ref="B18:D18"/>
    <mergeCell ref="B19:D19"/>
    <mergeCell ref="B20:D20"/>
    <mergeCell ref="B32:D32"/>
    <mergeCell ref="B22:D22"/>
    <mergeCell ref="B23:D23"/>
    <mergeCell ref="B24:D24"/>
    <mergeCell ref="B25:D25"/>
    <mergeCell ref="B26:D26"/>
    <mergeCell ref="B27:D27"/>
    <mergeCell ref="B28:D28"/>
    <mergeCell ref="B29:D29"/>
    <mergeCell ref="B30:D30"/>
    <mergeCell ref="B31:D31"/>
    <mergeCell ref="B33:D33"/>
    <mergeCell ref="B34:D34"/>
    <mergeCell ref="B35:D35"/>
    <mergeCell ref="B36:D36"/>
    <mergeCell ref="B37:D37"/>
    <mergeCell ref="B38:D38"/>
    <mergeCell ref="B39:D39"/>
    <mergeCell ref="B40:D40"/>
    <mergeCell ref="A41:G41"/>
    <mergeCell ref="A42:G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8"/>
  <sheetViews>
    <sheetView topLeftCell="A184" workbookViewId="0">
      <selection activeCell="A194" sqref="A194:F219"/>
    </sheetView>
  </sheetViews>
  <sheetFormatPr defaultRowHeight="15" x14ac:dyDescent="0.25"/>
  <cols>
    <col min="1" max="2" width="15.7109375" style="452" customWidth="1"/>
    <col min="3" max="8" width="9.140625" style="452"/>
  </cols>
  <sheetData>
    <row r="1" spans="1:7" ht="15.75" x14ac:dyDescent="0.25">
      <c r="A1" s="673" t="s">
        <v>215</v>
      </c>
      <c r="B1" s="673"/>
      <c r="C1" s="640" t="s">
        <v>216</v>
      </c>
      <c r="D1" s="640"/>
      <c r="E1" s="640"/>
      <c r="F1" s="640"/>
      <c r="G1" s="232"/>
    </row>
    <row r="2" spans="1:7" ht="15.75" x14ac:dyDescent="0.25">
      <c r="A2" s="672" t="s">
        <v>217</v>
      </c>
      <c r="B2" s="672"/>
      <c r="C2" s="640" t="s">
        <v>57</v>
      </c>
      <c r="D2" s="640"/>
      <c r="E2" s="640"/>
      <c r="F2" s="640"/>
      <c r="G2" s="232"/>
    </row>
    <row r="3" spans="1:7" ht="15.75" x14ac:dyDescent="0.25">
      <c r="A3" s="673" t="s">
        <v>218</v>
      </c>
      <c r="B3" s="673"/>
      <c r="C3" s="640" t="s">
        <v>216</v>
      </c>
      <c r="D3" s="640"/>
      <c r="E3" s="640"/>
      <c r="F3" s="640"/>
      <c r="G3" s="232"/>
    </row>
    <row r="4" spans="1:7" ht="16.5" thickBot="1" x14ac:dyDescent="0.3">
      <c r="A4" s="658" t="s">
        <v>219</v>
      </c>
      <c r="B4" s="658"/>
      <c r="C4" s="640" t="s">
        <v>220</v>
      </c>
      <c r="D4" s="640"/>
      <c r="E4" s="640"/>
      <c r="F4" s="640"/>
      <c r="G4" s="233"/>
    </row>
    <row r="5" spans="1:7" ht="15.75" x14ac:dyDescent="0.25">
      <c r="A5" s="659" t="s">
        <v>221</v>
      </c>
      <c r="B5" s="660"/>
      <c r="C5" s="663" t="s">
        <v>222</v>
      </c>
      <c r="D5" s="664"/>
      <c r="E5" s="236"/>
      <c r="F5" s="236"/>
      <c r="G5" s="234"/>
    </row>
    <row r="6" spans="1:7" ht="15.75" x14ac:dyDescent="0.25">
      <c r="A6" s="661"/>
      <c r="B6" s="662"/>
      <c r="C6" s="662" t="s">
        <v>223</v>
      </c>
      <c r="D6" s="665"/>
      <c r="E6" s="237"/>
      <c r="F6" s="237"/>
      <c r="G6" s="235"/>
    </row>
    <row r="7" spans="1:7" ht="15.75" x14ac:dyDescent="0.25">
      <c r="A7" s="661"/>
      <c r="B7" s="662"/>
      <c r="C7" s="238" t="s">
        <v>224</v>
      </c>
      <c r="D7" s="453" t="s">
        <v>225</v>
      </c>
      <c r="E7" s="236"/>
      <c r="F7" s="236"/>
      <c r="G7" s="234"/>
    </row>
    <row r="8" spans="1:7" ht="15.75" x14ac:dyDescent="0.25">
      <c r="A8" s="666" t="s">
        <v>226</v>
      </c>
      <c r="B8" s="667"/>
      <c r="C8" s="253">
        <v>35.9</v>
      </c>
      <c r="D8" s="254">
        <v>33</v>
      </c>
      <c r="E8" s="241"/>
      <c r="F8" s="241"/>
      <c r="G8" s="234"/>
    </row>
    <row r="9" spans="1:7" ht="15.75" x14ac:dyDescent="0.25">
      <c r="A9" s="668" t="s">
        <v>227</v>
      </c>
      <c r="B9" s="669"/>
      <c r="C9" s="47">
        <v>35.1</v>
      </c>
      <c r="D9" s="205">
        <v>33</v>
      </c>
      <c r="G9" s="234"/>
    </row>
    <row r="10" spans="1:7" ht="15.75" x14ac:dyDescent="0.25">
      <c r="A10" s="668" t="s">
        <v>228</v>
      </c>
      <c r="B10" s="669"/>
      <c r="C10" s="47">
        <v>34.299999999999997</v>
      </c>
      <c r="D10" s="205">
        <v>33</v>
      </c>
      <c r="G10" s="234"/>
    </row>
    <row r="11" spans="1:7" ht="15.75" x14ac:dyDescent="0.25">
      <c r="A11" s="668" t="s">
        <v>229</v>
      </c>
      <c r="B11" s="669"/>
      <c r="C11" s="47">
        <v>35.5</v>
      </c>
      <c r="D11" s="205">
        <v>33</v>
      </c>
      <c r="G11" s="457"/>
    </row>
    <row r="12" spans="1:7" ht="15.75" x14ac:dyDescent="0.25">
      <c r="A12" s="668" t="s">
        <v>43</v>
      </c>
      <c r="B12" s="669"/>
      <c r="C12" s="47">
        <v>17</v>
      </c>
      <c r="D12" s="205">
        <v>17</v>
      </c>
      <c r="G12" s="457"/>
    </row>
    <row r="13" spans="1:7" ht="16.5" thickBot="1" x14ac:dyDescent="0.3">
      <c r="A13" s="676" t="s">
        <v>61</v>
      </c>
      <c r="B13" s="677"/>
      <c r="C13" s="256">
        <v>50</v>
      </c>
      <c r="D13" s="257">
        <v>50</v>
      </c>
      <c r="G13" s="232"/>
    </row>
    <row r="14" spans="1:7" ht="16.5" thickBot="1" x14ac:dyDescent="0.3">
      <c r="A14" s="670" t="s">
        <v>230</v>
      </c>
      <c r="B14" s="671"/>
      <c r="C14" s="242"/>
      <c r="D14" s="243">
        <v>100</v>
      </c>
      <c r="E14" s="244"/>
      <c r="F14" s="244"/>
      <c r="G14" s="233"/>
    </row>
    <row r="15" spans="1:7" ht="15.75" x14ac:dyDescent="0.25">
      <c r="A15" s="628"/>
      <c r="B15" s="628"/>
      <c r="C15" s="245"/>
      <c r="D15" s="245"/>
      <c r="E15" s="245"/>
      <c r="F15" s="245"/>
      <c r="G15" s="234"/>
    </row>
    <row r="16" spans="1:7" ht="16.5" thickBot="1" x14ac:dyDescent="0.3">
      <c r="A16" s="629" t="s">
        <v>231</v>
      </c>
      <c r="B16" s="629"/>
      <c r="C16" s="629"/>
      <c r="D16" s="629"/>
      <c r="E16" s="629"/>
      <c r="F16" s="629"/>
      <c r="G16" s="235"/>
    </row>
    <row r="17" spans="1:7" ht="15.75" x14ac:dyDescent="0.25">
      <c r="A17" s="630" t="s">
        <v>232</v>
      </c>
      <c r="B17" s="631"/>
      <c r="C17" s="631"/>
      <c r="D17" s="631"/>
      <c r="E17" s="632" t="s">
        <v>233</v>
      </c>
      <c r="F17" s="633"/>
      <c r="G17" s="234"/>
    </row>
    <row r="18" spans="1:7" ht="41.25" thickBot="1" x14ac:dyDescent="0.3">
      <c r="A18" s="246" t="s">
        <v>234</v>
      </c>
      <c r="B18" s="247" t="s">
        <v>235</v>
      </c>
      <c r="C18" s="247" t="s">
        <v>236</v>
      </c>
      <c r="D18" s="247" t="s">
        <v>237</v>
      </c>
      <c r="E18" s="634"/>
      <c r="F18" s="635"/>
      <c r="G18" s="235"/>
    </row>
    <row r="19" spans="1:7" ht="16.5" thickBot="1" x14ac:dyDescent="0.3">
      <c r="A19" s="248" t="s">
        <v>238</v>
      </c>
      <c r="B19" s="249" t="s">
        <v>239</v>
      </c>
      <c r="C19" s="249" t="s">
        <v>240</v>
      </c>
      <c r="D19" s="249" t="s">
        <v>241</v>
      </c>
      <c r="E19" s="636">
        <v>0.53</v>
      </c>
      <c r="F19" s="637"/>
      <c r="G19" s="234"/>
    </row>
    <row r="20" spans="1:7" ht="15.75" x14ac:dyDescent="0.25">
      <c r="A20" s="451"/>
      <c r="B20" s="451"/>
      <c r="C20" s="245"/>
      <c r="D20" s="245"/>
      <c r="E20" s="245"/>
      <c r="F20" s="245"/>
      <c r="G20" s="234"/>
    </row>
    <row r="21" spans="1:7" ht="15.75" x14ac:dyDescent="0.25">
      <c r="A21" s="628" t="s">
        <v>242</v>
      </c>
      <c r="B21" s="628"/>
      <c r="C21" s="628"/>
      <c r="D21" s="628"/>
      <c r="E21" s="628"/>
      <c r="F21" s="628"/>
      <c r="G21" s="457"/>
    </row>
    <row r="22" spans="1:7" ht="15.75" x14ac:dyDescent="0.25">
      <c r="A22" s="638" t="s">
        <v>243</v>
      </c>
      <c r="B22" s="638"/>
      <c r="C22" s="638"/>
      <c r="D22" s="638"/>
      <c r="E22" s="638"/>
      <c r="F22" s="638"/>
      <c r="G22" s="457"/>
    </row>
    <row r="23" spans="1:7" ht="15.75" x14ac:dyDescent="0.25">
      <c r="A23" s="639" t="s">
        <v>244</v>
      </c>
      <c r="B23" s="639"/>
      <c r="C23" s="452" t="s">
        <v>245</v>
      </c>
      <c r="G23" s="457"/>
    </row>
    <row r="24" spans="1:7" ht="15.75" x14ac:dyDescent="0.25">
      <c r="G24" s="456"/>
    </row>
    <row r="25" spans="1:7" ht="15.75" x14ac:dyDescent="0.25">
      <c r="G25" s="456"/>
    </row>
    <row r="26" spans="1:7" ht="15.75" x14ac:dyDescent="0.25">
      <c r="G26" s="457"/>
    </row>
    <row r="27" spans="1:7" ht="15.75" x14ac:dyDescent="0.25">
      <c r="A27" s="673" t="s">
        <v>215</v>
      </c>
      <c r="B27" s="673"/>
      <c r="C27" s="640" t="s">
        <v>145</v>
      </c>
      <c r="D27" s="640"/>
      <c r="E27" s="640"/>
      <c r="F27" s="640"/>
      <c r="G27" s="457"/>
    </row>
    <row r="28" spans="1:7" ht="15.75" x14ac:dyDescent="0.25">
      <c r="A28" s="672" t="s">
        <v>217</v>
      </c>
      <c r="B28" s="672"/>
      <c r="C28" s="640" t="s">
        <v>49</v>
      </c>
      <c r="D28" s="640"/>
      <c r="E28" s="640"/>
      <c r="F28" s="640"/>
      <c r="G28" s="457"/>
    </row>
    <row r="29" spans="1:7" ht="15.75" x14ac:dyDescent="0.25">
      <c r="A29" s="673" t="s">
        <v>218</v>
      </c>
      <c r="B29" s="673"/>
      <c r="C29" s="640" t="s">
        <v>145</v>
      </c>
      <c r="D29" s="640"/>
      <c r="E29" s="640"/>
      <c r="F29" s="640"/>
      <c r="G29" s="457"/>
    </row>
    <row r="30" spans="1:7" ht="16.5" thickBot="1" x14ac:dyDescent="0.3">
      <c r="A30" s="658" t="s">
        <v>219</v>
      </c>
      <c r="B30" s="658"/>
      <c r="C30" s="640" t="s">
        <v>246</v>
      </c>
      <c r="D30" s="640"/>
      <c r="E30" s="640"/>
      <c r="F30" s="640"/>
      <c r="G30" s="457"/>
    </row>
    <row r="31" spans="1:7" ht="15.75" x14ac:dyDescent="0.25">
      <c r="A31" s="659" t="s">
        <v>221</v>
      </c>
      <c r="B31" s="660"/>
      <c r="C31" s="663" t="s">
        <v>222</v>
      </c>
      <c r="D31" s="664"/>
      <c r="E31" s="236"/>
      <c r="F31" s="236"/>
      <c r="G31" s="457"/>
    </row>
    <row r="32" spans="1:7" ht="15.75" x14ac:dyDescent="0.25">
      <c r="A32" s="661"/>
      <c r="B32" s="662"/>
      <c r="C32" s="662" t="s">
        <v>223</v>
      </c>
      <c r="D32" s="665"/>
      <c r="E32" s="237"/>
      <c r="F32" s="237"/>
      <c r="G32" s="457"/>
    </row>
    <row r="33" spans="1:7" ht="15.75" x14ac:dyDescent="0.25">
      <c r="A33" s="661"/>
      <c r="B33" s="662"/>
      <c r="C33" s="238" t="s">
        <v>224</v>
      </c>
      <c r="D33" s="453" t="s">
        <v>225</v>
      </c>
      <c r="E33" s="236"/>
      <c r="F33" s="236"/>
      <c r="G33" s="457"/>
    </row>
    <row r="34" spans="1:7" ht="16.5" thickBot="1" x14ac:dyDescent="0.3">
      <c r="A34" s="674" t="s">
        <v>50</v>
      </c>
      <c r="B34" s="675"/>
      <c r="C34" s="239">
        <v>100</v>
      </c>
      <c r="D34" s="240">
        <v>100</v>
      </c>
      <c r="E34" s="241"/>
      <c r="F34" s="241"/>
      <c r="G34" s="457"/>
    </row>
    <row r="35" spans="1:7" ht="16.5" thickBot="1" x14ac:dyDescent="0.3">
      <c r="A35" s="670" t="s">
        <v>230</v>
      </c>
      <c r="B35" s="671"/>
      <c r="C35" s="242"/>
      <c r="D35" s="243">
        <v>100</v>
      </c>
      <c r="E35" s="244"/>
      <c r="F35" s="244"/>
      <c r="G35" s="457"/>
    </row>
    <row r="36" spans="1:7" ht="15.75" x14ac:dyDescent="0.25">
      <c r="A36" s="628"/>
      <c r="B36" s="628"/>
      <c r="C36" s="245"/>
      <c r="D36" s="245"/>
      <c r="E36" s="245"/>
      <c r="F36" s="245"/>
      <c r="G36" s="457"/>
    </row>
    <row r="37" spans="1:7" ht="16.5" thickBot="1" x14ac:dyDescent="0.3">
      <c r="A37" s="629" t="s">
        <v>231</v>
      </c>
      <c r="B37" s="629"/>
      <c r="C37" s="629"/>
      <c r="D37" s="629"/>
      <c r="E37" s="629"/>
      <c r="F37" s="629"/>
      <c r="G37" s="457"/>
    </row>
    <row r="38" spans="1:7" ht="15.75" x14ac:dyDescent="0.25">
      <c r="A38" s="630" t="s">
        <v>232</v>
      </c>
      <c r="B38" s="631"/>
      <c r="C38" s="631"/>
      <c r="D38" s="631"/>
      <c r="E38" s="632" t="s">
        <v>233</v>
      </c>
      <c r="F38" s="633"/>
      <c r="G38" s="457"/>
    </row>
    <row r="39" spans="1:7" ht="41.25" thickBot="1" x14ac:dyDescent="0.3">
      <c r="A39" s="246" t="s">
        <v>234</v>
      </c>
      <c r="B39" s="247" t="s">
        <v>235</v>
      </c>
      <c r="C39" s="247" t="s">
        <v>236</v>
      </c>
      <c r="D39" s="247" t="s">
        <v>237</v>
      </c>
      <c r="E39" s="634"/>
      <c r="F39" s="635"/>
      <c r="G39" s="457"/>
    </row>
    <row r="40" spans="1:7" ht="16.5" thickBot="1" x14ac:dyDescent="0.3">
      <c r="A40" s="248" t="s">
        <v>247</v>
      </c>
      <c r="B40" s="249" t="s">
        <v>248</v>
      </c>
      <c r="C40" s="249" t="s">
        <v>249</v>
      </c>
      <c r="D40" s="249" t="s">
        <v>250</v>
      </c>
      <c r="E40" s="636">
        <v>0</v>
      </c>
      <c r="F40" s="637"/>
      <c r="G40" s="457"/>
    </row>
    <row r="41" spans="1:7" ht="15.75" x14ac:dyDescent="0.25">
      <c r="A41" s="451"/>
      <c r="B41" s="451"/>
      <c r="C41" s="245"/>
      <c r="D41" s="245"/>
      <c r="E41" s="245"/>
      <c r="F41" s="245"/>
      <c r="G41" s="457"/>
    </row>
    <row r="42" spans="1:7" ht="15.75" x14ac:dyDescent="0.25">
      <c r="A42" s="628" t="s">
        <v>242</v>
      </c>
      <c r="B42" s="628"/>
      <c r="C42" s="628"/>
      <c r="D42" s="628"/>
      <c r="E42" s="628"/>
      <c r="F42" s="628"/>
      <c r="G42" s="457"/>
    </row>
    <row r="43" spans="1:7" ht="15.75" x14ac:dyDescent="0.25">
      <c r="A43" s="638"/>
      <c r="B43" s="638"/>
      <c r="C43" s="638"/>
      <c r="D43" s="638"/>
      <c r="E43" s="638"/>
      <c r="F43" s="638"/>
      <c r="G43" s="457"/>
    </row>
    <row r="44" spans="1:7" ht="15.75" x14ac:dyDescent="0.25">
      <c r="A44" s="639" t="s">
        <v>244</v>
      </c>
      <c r="B44" s="639"/>
      <c r="C44" s="452" t="s">
        <v>245</v>
      </c>
      <c r="G44" s="457"/>
    </row>
    <row r="45" spans="1:7" ht="15.75" x14ac:dyDescent="0.25">
      <c r="G45" s="457"/>
    </row>
    <row r="46" spans="1:7" ht="15.75" x14ac:dyDescent="0.25">
      <c r="G46" s="457"/>
    </row>
    <row r="47" spans="1:7" ht="15.75" x14ac:dyDescent="0.25">
      <c r="G47" s="457"/>
    </row>
    <row r="48" spans="1:7" ht="15.75" x14ac:dyDescent="0.25">
      <c r="A48" s="673" t="s">
        <v>215</v>
      </c>
      <c r="B48" s="673"/>
      <c r="C48" s="640" t="s">
        <v>523</v>
      </c>
      <c r="D48" s="640"/>
      <c r="E48" s="640"/>
      <c r="F48" s="640"/>
      <c r="G48" s="457"/>
    </row>
    <row r="49" spans="1:7" ht="15.75" x14ac:dyDescent="0.25">
      <c r="A49" s="672" t="s">
        <v>217</v>
      </c>
      <c r="B49" s="672"/>
      <c r="C49" s="640" t="s">
        <v>385</v>
      </c>
      <c r="D49" s="640"/>
      <c r="E49" s="640"/>
      <c r="F49" s="640"/>
      <c r="G49" s="456"/>
    </row>
    <row r="50" spans="1:7" ht="15.75" x14ac:dyDescent="0.25">
      <c r="A50" s="673" t="s">
        <v>218</v>
      </c>
      <c r="B50" s="673"/>
      <c r="C50" s="640" t="s">
        <v>523</v>
      </c>
      <c r="D50" s="640"/>
      <c r="E50" s="640"/>
      <c r="F50" s="640"/>
      <c r="G50" s="456"/>
    </row>
    <row r="51" spans="1:7" ht="16.5" thickBot="1" x14ac:dyDescent="0.3">
      <c r="A51" s="658" t="s">
        <v>219</v>
      </c>
      <c r="B51" s="658"/>
      <c r="C51" s="640" t="s">
        <v>246</v>
      </c>
      <c r="D51" s="640"/>
      <c r="E51" s="640"/>
      <c r="F51" s="640"/>
      <c r="G51" s="456"/>
    </row>
    <row r="52" spans="1:7" ht="15.75" x14ac:dyDescent="0.25">
      <c r="A52" s="659" t="s">
        <v>221</v>
      </c>
      <c r="B52" s="660"/>
      <c r="C52" s="663" t="s">
        <v>222</v>
      </c>
      <c r="D52" s="664"/>
      <c r="E52" s="236"/>
      <c r="F52" s="236"/>
      <c r="G52" s="457"/>
    </row>
    <row r="53" spans="1:7" ht="15.75" x14ac:dyDescent="0.25">
      <c r="A53" s="661"/>
      <c r="B53" s="662"/>
      <c r="C53" s="662" t="s">
        <v>223</v>
      </c>
      <c r="D53" s="665"/>
      <c r="E53" s="237"/>
      <c r="F53" s="237"/>
      <c r="G53" s="457"/>
    </row>
    <row r="54" spans="1:7" ht="15.75" x14ac:dyDescent="0.25">
      <c r="A54" s="661"/>
      <c r="B54" s="662"/>
      <c r="C54" s="238" t="s">
        <v>224</v>
      </c>
      <c r="D54" s="453" t="s">
        <v>225</v>
      </c>
      <c r="E54" s="236"/>
      <c r="F54" s="236"/>
      <c r="G54" s="457"/>
    </row>
    <row r="55" spans="1:7" ht="16.5" thickBot="1" x14ac:dyDescent="0.3">
      <c r="A55" s="674" t="s">
        <v>386</v>
      </c>
      <c r="B55" s="675"/>
      <c r="C55" s="239">
        <v>100</v>
      </c>
      <c r="D55" s="240">
        <v>100</v>
      </c>
      <c r="E55" s="241"/>
      <c r="F55" s="241"/>
      <c r="G55" s="457"/>
    </row>
    <row r="56" spans="1:7" ht="16.5" thickBot="1" x14ac:dyDescent="0.3">
      <c r="A56" s="670" t="s">
        <v>230</v>
      </c>
      <c r="B56" s="671"/>
      <c r="C56" s="242"/>
      <c r="D56" s="243">
        <v>100</v>
      </c>
      <c r="E56" s="244"/>
      <c r="F56" s="244"/>
      <c r="G56" s="457"/>
    </row>
    <row r="57" spans="1:7" ht="15.75" x14ac:dyDescent="0.25">
      <c r="A57" s="628"/>
      <c r="B57" s="628"/>
      <c r="C57" s="245"/>
      <c r="D57" s="245"/>
      <c r="E57" s="245"/>
      <c r="F57" s="245"/>
      <c r="G57" s="457"/>
    </row>
    <row r="58" spans="1:7" ht="16.5" thickBot="1" x14ac:dyDescent="0.3">
      <c r="A58" s="629" t="s">
        <v>231</v>
      </c>
      <c r="B58" s="629"/>
      <c r="C58" s="629"/>
      <c r="D58" s="629"/>
      <c r="E58" s="629"/>
      <c r="F58" s="629"/>
      <c r="G58" s="457"/>
    </row>
    <row r="59" spans="1:7" ht="15.75" x14ac:dyDescent="0.25">
      <c r="A59" s="630" t="s">
        <v>232</v>
      </c>
      <c r="B59" s="631"/>
      <c r="C59" s="631"/>
      <c r="D59" s="631"/>
      <c r="E59" s="632" t="s">
        <v>233</v>
      </c>
      <c r="F59" s="633"/>
      <c r="G59" s="456"/>
    </row>
    <row r="60" spans="1:7" ht="41.25" thickBot="1" x14ac:dyDescent="0.3">
      <c r="A60" s="246" t="s">
        <v>234</v>
      </c>
      <c r="B60" s="247" t="s">
        <v>235</v>
      </c>
      <c r="C60" s="247" t="s">
        <v>236</v>
      </c>
      <c r="D60" s="247" t="s">
        <v>237</v>
      </c>
      <c r="E60" s="634"/>
      <c r="F60" s="635"/>
      <c r="G60" s="250"/>
    </row>
    <row r="61" spans="1:7" ht="16.5" thickBot="1" x14ac:dyDescent="0.3">
      <c r="A61" s="248" t="s">
        <v>524</v>
      </c>
      <c r="B61" s="249" t="s">
        <v>248</v>
      </c>
      <c r="C61" s="249" t="s">
        <v>525</v>
      </c>
      <c r="D61" s="249" t="s">
        <v>526</v>
      </c>
      <c r="E61" s="636">
        <v>0</v>
      </c>
      <c r="F61" s="637"/>
      <c r="G61" s="251"/>
    </row>
    <row r="62" spans="1:7" ht="15.75" x14ac:dyDescent="0.25">
      <c r="A62" s="451"/>
      <c r="B62" s="451"/>
      <c r="C62" s="245"/>
      <c r="D62" s="245"/>
      <c r="E62" s="245"/>
      <c r="F62" s="245"/>
      <c r="G62" s="250"/>
    </row>
    <row r="63" spans="1:7" ht="15.75" x14ac:dyDescent="0.25">
      <c r="A63" s="628" t="s">
        <v>242</v>
      </c>
      <c r="B63" s="628"/>
      <c r="C63" s="628"/>
      <c r="D63" s="628"/>
      <c r="E63" s="628"/>
      <c r="F63" s="628"/>
      <c r="G63" s="250"/>
    </row>
    <row r="64" spans="1:7" ht="15.75" x14ac:dyDescent="0.25">
      <c r="A64" s="638"/>
      <c r="B64" s="638"/>
      <c r="C64" s="638"/>
      <c r="D64" s="638"/>
      <c r="E64" s="638"/>
      <c r="F64" s="638"/>
      <c r="G64" s="252"/>
    </row>
    <row r="65" spans="1:7" ht="15.75" x14ac:dyDescent="0.25">
      <c r="A65" s="639" t="s">
        <v>244</v>
      </c>
      <c r="B65" s="639"/>
      <c r="C65" s="452" t="s">
        <v>245</v>
      </c>
      <c r="G65" s="252"/>
    </row>
    <row r="66" spans="1:7" ht="15.75" x14ac:dyDescent="0.25">
      <c r="G66" s="250"/>
    </row>
    <row r="67" spans="1:7" ht="15.75" x14ac:dyDescent="0.25">
      <c r="G67" s="250"/>
    </row>
    <row r="68" spans="1:7" ht="15.75" x14ac:dyDescent="0.25">
      <c r="G68" s="250"/>
    </row>
    <row r="69" spans="1:7" ht="15.75" x14ac:dyDescent="0.25">
      <c r="A69" s="673" t="s">
        <v>215</v>
      </c>
      <c r="B69" s="673"/>
      <c r="C69" s="640" t="s">
        <v>523</v>
      </c>
      <c r="D69" s="640"/>
      <c r="E69" s="640"/>
      <c r="F69" s="640"/>
      <c r="G69" s="250"/>
    </row>
    <row r="70" spans="1:7" ht="15.75" x14ac:dyDescent="0.25">
      <c r="A70" s="672" t="s">
        <v>217</v>
      </c>
      <c r="B70" s="672"/>
      <c r="C70" s="640" t="s">
        <v>382</v>
      </c>
      <c r="D70" s="640"/>
      <c r="E70" s="640"/>
      <c r="F70" s="640"/>
      <c r="G70" s="250"/>
    </row>
    <row r="71" spans="1:7" ht="15.75" x14ac:dyDescent="0.25">
      <c r="A71" s="673" t="s">
        <v>218</v>
      </c>
      <c r="B71" s="673"/>
      <c r="C71" s="640" t="s">
        <v>523</v>
      </c>
      <c r="D71" s="640"/>
      <c r="E71" s="640"/>
      <c r="F71" s="640"/>
      <c r="G71" s="250"/>
    </row>
    <row r="72" spans="1:7" ht="16.5" thickBot="1" x14ac:dyDescent="0.3">
      <c r="A72" s="658" t="s">
        <v>219</v>
      </c>
      <c r="B72" s="658"/>
      <c r="C72" s="640" t="s">
        <v>220</v>
      </c>
      <c r="D72" s="640"/>
      <c r="E72" s="640"/>
      <c r="F72" s="640"/>
      <c r="G72" s="250"/>
    </row>
    <row r="73" spans="1:7" ht="15.75" x14ac:dyDescent="0.25">
      <c r="A73" s="659" t="s">
        <v>221</v>
      </c>
      <c r="B73" s="660"/>
      <c r="C73" s="663" t="s">
        <v>222</v>
      </c>
      <c r="D73" s="664"/>
      <c r="E73" s="236"/>
      <c r="F73" s="236"/>
      <c r="G73" s="250"/>
    </row>
    <row r="74" spans="1:7" ht="15.75" x14ac:dyDescent="0.25">
      <c r="A74" s="661"/>
      <c r="B74" s="662"/>
      <c r="C74" s="662" t="s">
        <v>223</v>
      </c>
      <c r="D74" s="665"/>
      <c r="E74" s="237"/>
      <c r="F74" s="237"/>
      <c r="G74" s="250"/>
    </row>
    <row r="75" spans="1:7" ht="15.75" x14ac:dyDescent="0.25">
      <c r="A75" s="661"/>
      <c r="B75" s="662"/>
      <c r="C75" s="238" t="s">
        <v>224</v>
      </c>
      <c r="D75" s="453" t="s">
        <v>225</v>
      </c>
      <c r="E75" s="236"/>
      <c r="F75" s="236"/>
      <c r="G75" s="250"/>
    </row>
    <row r="76" spans="1:7" ht="15.75" x14ac:dyDescent="0.25">
      <c r="A76" s="666" t="s">
        <v>152</v>
      </c>
      <c r="B76" s="667"/>
      <c r="C76" s="253">
        <v>100</v>
      </c>
      <c r="D76" s="254">
        <v>80</v>
      </c>
      <c r="E76" s="241"/>
      <c r="F76" s="241"/>
      <c r="G76" s="250"/>
    </row>
    <row r="77" spans="1:7" ht="15.75" x14ac:dyDescent="0.25">
      <c r="A77" s="668" t="s">
        <v>29</v>
      </c>
      <c r="B77" s="669"/>
      <c r="C77" s="47">
        <v>20</v>
      </c>
      <c r="D77" s="205">
        <v>16</v>
      </c>
      <c r="G77" s="255"/>
    </row>
    <row r="78" spans="1:7" ht="15.75" x14ac:dyDescent="0.25">
      <c r="A78" s="668" t="s">
        <v>163</v>
      </c>
      <c r="B78" s="669"/>
      <c r="C78" s="47">
        <v>7</v>
      </c>
      <c r="D78" s="205">
        <v>7</v>
      </c>
      <c r="G78" s="250"/>
    </row>
    <row r="79" spans="1:7" ht="16.5" thickBot="1" x14ac:dyDescent="0.3">
      <c r="A79" s="676" t="s">
        <v>97</v>
      </c>
      <c r="B79" s="677"/>
      <c r="C79" s="256">
        <v>0.25</v>
      </c>
      <c r="D79" s="257">
        <v>0.25</v>
      </c>
      <c r="G79" s="252"/>
    </row>
    <row r="80" spans="1:7" ht="16.5" thickBot="1" x14ac:dyDescent="0.3">
      <c r="A80" s="670" t="s">
        <v>230</v>
      </c>
      <c r="B80" s="671"/>
      <c r="C80" s="242"/>
      <c r="D80" s="243">
        <v>100</v>
      </c>
      <c r="E80" s="244"/>
      <c r="F80" s="244"/>
      <c r="G80" s="258"/>
    </row>
    <row r="81" spans="1:7" ht="15.75" x14ac:dyDescent="0.25">
      <c r="A81" s="628"/>
      <c r="B81" s="628"/>
      <c r="C81" s="245"/>
      <c r="D81" s="245"/>
      <c r="E81" s="245"/>
      <c r="F81" s="245"/>
      <c r="G81" s="259"/>
    </row>
    <row r="82" spans="1:7" ht="16.5" thickBot="1" x14ac:dyDescent="0.3">
      <c r="A82" s="629" t="s">
        <v>231</v>
      </c>
      <c r="B82" s="629"/>
      <c r="C82" s="629"/>
      <c r="D82" s="629"/>
      <c r="E82" s="629"/>
      <c r="F82" s="629"/>
      <c r="G82" s="260"/>
    </row>
    <row r="83" spans="1:7" ht="15.75" x14ac:dyDescent="0.25">
      <c r="A83" s="630" t="s">
        <v>232</v>
      </c>
      <c r="B83" s="631"/>
      <c r="C83" s="631"/>
      <c r="D83" s="631"/>
      <c r="E83" s="632" t="s">
        <v>233</v>
      </c>
      <c r="F83" s="633"/>
      <c r="G83" s="261"/>
    </row>
    <row r="84" spans="1:7" ht="41.25" thickBot="1" x14ac:dyDescent="0.3">
      <c r="A84" s="246" t="s">
        <v>234</v>
      </c>
      <c r="B84" s="247" t="s">
        <v>235</v>
      </c>
      <c r="C84" s="247" t="s">
        <v>236</v>
      </c>
      <c r="D84" s="247" t="s">
        <v>237</v>
      </c>
      <c r="E84" s="634"/>
      <c r="F84" s="635"/>
      <c r="G84" s="262"/>
    </row>
    <row r="85" spans="1:7" ht="16.5" thickBot="1" x14ac:dyDescent="0.3">
      <c r="A85" s="248" t="s">
        <v>531</v>
      </c>
      <c r="B85" s="249" t="s">
        <v>530</v>
      </c>
      <c r="C85" s="249" t="s">
        <v>529</v>
      </c>
      <c r="D85" s="249" t="s">
        <v>528</v>
      </c>
      <c r="E85" s="636">
        <v>25.76</v>
      </c>
      <c r="F85" s="637"/>
      <c r="G85" s="258"/>
    </row>
    <row r="86" spans="1:7" ht="15.75" x14ac:dyDescent="0.25">
      <c r="A86" s="451"/>
      <c r="B86" s="451"/>
      <c r="C86" s="245"/>
      <c r="D86" s="245"/>
      <c r="E86" s="245"/>
      <c r="F86" s="245"/>
      <c r="G86" s="259"/>
    </row>
    <row r="87" spans="1:7" ht="15.75" x14ac:dyDescent="0.25">
      <c r="A87" s="628" t="s">
        <v>242</v>
      </c>
      <c r="B87" s="628"/>
      <c r="C87" s="628"/>
      <c r="D87" s="628"/>
      <c r="E87" s="628"/>
      <c r="F87" s="628"/>
      <c r="G87" s="258"/>
    </row>
    <row r="88" spans="1:7" ht="15.75" x14ac:dyDescent="0.25">
      <c r="A88" s="638" t="s">
        <v>527</v>
      </c>
      <c r="B88" s="638"/>
      <c r="C88" s="638"/>
      <c r="D88" s="638"/>
      <c r="E88" s="638"/>
      <c r="F88" s="638"/>
      <c r="G88" s="258"/>
    </row>
    <row r="89" spans="1:7" ht="15.75" x14ac:dyDescent="0.25">
      <c r="A89" s="639" t="s">
        <v>244</v>
      </c>
      <c r="B89" s="639"/>
      <c r="C89" s="452" t="s">
        <v>245</v>
      </c>
      <c r="G89" s="258"/>
    </row>
    <row r="90" spans="1:7" ht="15.75" x14ac:dyDescent="0.25">
      <c r="G90" s="263"/>
    </row>
    <row r="91" spans="1:7" ht="15.75" x14ac:dyDescent="0.25">
      <c r="G91" s="263"/>
    </row>
    <row r="92" spans="1:7" ht="15.75" x14ac:dyDescent="0.25">
      <c r="G92" s="258"/>
    </row>
    <row r="93" spans="1:7" ht="15.75" x14ac:dyDescent="0.25">
      <c r="A93" s="673" t="s">
        <v>215</v>
      </c>
      <c r="B93" s="673"/>
      <c r="C93" s="640" t="s">
        <v>252</v>
      </c>
      <c r="D93" s="640"/>
      <c r="E93" s="640"/>
      <c r="F93" s="640"/>
      <c r="G93" s="457"/>
    </row>
    <row r="94" spans="1:7" ht="15.75" x14ac:dyDescent="0.25">
      <c r="A94" s="672" t="s">
        <v>217</v>
      </c>
      <c r="B94" s="672"/>
      <c r="C94" s="640" t="s">
        <v>103</v>
      </c>
      <c r="D94" s="640"/>
      <c r="E94" s="640"/>
      <c r="F94" s="640"/>
      <c r="G94" s="457"/>
    </row>
    <row r="95" spans="1:7" ht="15.75" x14ac:dyDescent="0.25">
      <c r="A95" s="673" t="s">
        <v>218</v>
      </c>
      <c r="B95" s="673"/>
      <c r="C95" s="640" t="s">
        <v>252</v>
      </c>
      <c r="D95" s="640"/>
      <c r="E95" s="640"/>
      <c r="F95" s="640"/>
      <c r="G95" s="457"/>
    </row>
    <row r="96" spans="1:7" ht="16.5" thickBot="1" x14ac:dyDescent="0.3">
      <c r="A96" s="658" t="s">
        <v>219</v>
      </c>
      <c r="B96" s="658"/>
      <c r="C96" s="640" t="s">
        <v>220</v>
      </c>
      <c r="D96" s="640"/>
      <c r="E96" s="640"/>
      <c r="F96" s="640"/>
      <c r="G96" s="457"/>
    </row>
    <row r="97" spans="1:7" ht="15.75" x14ac:dyDescent="0.25">
      <c r="A97" s="659" t="s">
        <v>221</v>
      </c>
      <c r="B97" s="660"/>
      <c r="C97" s="663" t="s">
        <v>222</v>
      </c>
      <c r="D97" s="664"/>
      <c r="E97" s="236"/>
      <c r="F97" s="236"/>
      <c r="G97" s="457"/>
    </row>
    <row r="98" spans="1:7" ht="15.75" x14ac:dyDescent="0.25">
      <c r="A98" s="661"/>
      <c r="B98" s="662"/>
      <c r="C98" s="662" t="s">
        <v>223</v>
      </c>
      <c r="D98" s="665"/>
      <c r="E98" s="237"/>
      <c r="F98" s="237"/>
      <c r="G98" s="457"/>
    </row>
    <row r="99" spans="1:7" ht="15.75" x14ac:dyDescent="0.25">
      <c r="A99" s="661"/>
      <c r="B99" s="662"/>
      <c r="C99" s="238" t="s">
        <v>224</v>
      </c>
      <c r="D99" s="453" t="s">
        <v>225</v>
      </c>
      <c r="E99" s="236"/>
      <c r="F99" s="236"/>
      <c r="G99" s="457"/>
    </row>
    <row r="100" spans="1:7" ht="15.75" x14ac:dyDescent="0.25">
      <c r="A100" s="666" t="s">
        <v>104</v>
      </c>
      <c r="B100" s="667"/>
      <c r="C100" s="253">
        <v>0.3</v>
      </c>
      <c r="D100" s="254">
        <v>0.3</v>
      </c>
      <c r="E100" s="241"/>
      <c r="F100" s="241"/>
      <c r="G100" s="457"/>
    </row>
    <row r="101" spans="1:7" ht="15.75" x14ac:dyDescent="0.25">
      <c r="A101" s="668" t="s">
        <v>106</v>
      </c>
      <c r="B101" s="669"/>
      <c r="C101" s="47">
        <v>95</v>
      </c>
      <c r="D101" s="205">
        <v>95</v>
      </c>
      <c r="G101" s="457"/>
    </row>
    <row r="102" spans="1:7" ht="16.5" thickBot="1" x14ac:dyDescent="0.3">
      <c r="A102" s="676" t="s">
        <v>69</v>
      </c>
      <c r="B102" s="677"/>
      <c r="C102" s="256">
        <v>6.5</v>
      </c>
      <c r="D102" s="257">
        <v>6.5</v>
      </c>
      <c r="G102" s="457"/>
    </row>
    <row r="103" spans="1:7" ht="16.5" thickBot="1" x14ac:dyDescent="0.3">
      <c r="A103" s="670" t="s">
        <v>230</v>
      </c>
      <c r="B103" s="671"/>
      <c r="C103" s="242"/>
      <c r="D103" s="243">
        <v>100</v>
      </c>
      <c r="E103" s="244"/>
      <c r="F103" s="244"/>
      <c r="G103" s="457"/>
    </row>
    <row r="104" spans="1:7" ht="15.75" x14ac:dyDescent="0.25">
      <c r="A104" s="628"/>
      <c r="B104" s="628"/>
      <c r="C104" s="245"/>
      <c r="D104" s="245"/>
      <c r="E104" s="245"/>
      <c r="F104" s="245"/>
      <c r="G104" s="457"/>
    </row>
    <row r="105" spans="1:7" ht="16.5" thickBot="1" x14ac:dyDescent="0.3">
      <c r="A105" s="629" t="s">
        <v>231</v>
      </c>
      <c r="B105" s="629"/>
      <c r="C105" s="629"/>
      <c r="D105" s="629"/>
      <c r="E105" s="629"/>
      <c r="F105" s="629"/>
      <c r="G105" s="265"/>
    </row>
    <row r="106" spans="1:7" ht="15.75" x14ac:dyDescent="0.25">
      <c r="A106" s="630" t="s">
        <v>232</v>
      </c>
      <c r="B106" s="631"/>
      <c r="C106" s="631"/>
      <c r="D106" s="631"/>
      <c r="E106" s="632" t="s">
        <v>233</v>
      </c>
      <c r="F106" s="633"/>
      <c r="G106" s="266"/>
    </row>
    <row r="107" spans="1:7" ht="41.25" thickBot="1" x14ac:dyDescent="0.3">
      <c r="A107" s="246" t="s">
        <v>234</v>
      </c>
      <c r="B107" s="247" t="s">
        <v>235</v>
      </c>
      <c r="C107" s="247" t="s">
        <v>236</v>
      </c>
      <c r="D107" s="247" t="s">
        <v>237</v>
      </c>
      <c r="E107" s="634"/>
      <c r="F107" s="635"/>
      <c r="G107" s="458"/>
    </row>
    <row r="108" spans="1:7" ht="16.5" thickBot="1" x14ac:dyDescent="0.3">
      <c r="A108" s="248" t="s">
        <v>253</v>
      </c>
      <c r="B108" s="249" t="s">
        <v>254</v>
      </c>
      <c r="C108" s="249" t="s">
        <v>255</v>
      </c>
      <c r="D108" s="249" t="s">
        <v>256</v>
      </c>
      <c r="E108" s="636">
        <v>3</v>
      </c>
      <c r="F108" s="637"/>
      <c r="G108" s="266"/>
    </row>
    <row r="109" spans="1:7" ht="15.75" x14ac:dyDescent="0.25">
      <c r="A109" s="451"/>
      <c r="B109" s="451"/>
      <c r="C109" s="245"/>
      <c r="D109" s="245"/>
      <c r="E109" s="245"/>
      <c r="F109" s="245"/>
      <c r="G109" s="458"/>
    </row>
    <row r="110" spans="1:7" ht="15.75" x14ac:dyDescent="0.25">
      <c r="A110" s="628" t="s">
        <v>242</v>
      </c>
      <c r="B110" s="628"/>
      <c r="C110" s="628"/>
      <c r="D110" s="628"/>
      <c r="E110" s="628"/>
      <c r="F110" s="628"/>
      <c r="G110" s="457"/>
    </row>
    <row r="111" spans="1:7" ht="15.75" x14ac:dyDescent="0.25">
      <c r="A111" s="638" t="s">
        <v>257</v>
      </c>
      <c r="B111" s="638"/>
      <c r="C111" s="638"/>
      <c r="D111" s="638"/>
      <c r="E111" s="638"/>
      <c r="F111" s="638"/>
      <c r="G111" s="267"/>
    </row>
    <row r="112" spans="1:7" ht="15.75" x14ac:dyDescent="0.25">
      <c r="A112" s="639" t="s">
        <v>244</v>
      </c>
      <c r="B112" s="639"/>
      <c r="C112" s="452" t="s">
        <v>258</v>
      </c>
      <c r="G112" s="457"/>
    </row>
    <row r="113" spans="1:7" ht="15.75" x14ac:dyDescent="0.25">
      <c r="G113" s="457"/>
    </row>
    <row r="114" spans="1:7" ht="15.75" x14ac:dyDescent="0.25">
      <c r="G114" s="457"/>
    </row>
    <row r="115" spans="1:7" ht="15.75" x14ac:dyDescent="0.25">
      <c r="G115" s="457"/>
    </row>
    <row r="116" spans="1:7" ht="15.75" x14ac:dyDescent="0.25">
      <c r="A116" s="673" t="s">
        <v>215</v>
      </c>
      <c r="B116" s="673"/>
      <c r="C116" s="640" t="s">
        <v>262</v>
      </c>
      <c r="D116" s="640"/>
      <c r="E116" s="640"/>
      <c r="F116" s="640"/>
      <c r="G116" s="456"/>
    </row>
    <row r="117" spans="1:7" ht="15.75" x14ac:dyDescent="0.25">
      <c r="A117" s="672" t="s">
        <v>217</v>
      </c>
      <c r="B117" s="672"/>
      <c r="C117" s="640" t="s">
        <v>263</v>
      </c>
      <c r="D117" s="640"/>
      <c r="E117" s="640"/>
      <c r="F117" s="640"/>
      <c r="G117" s="456"/>
    </row>
    <row r="118" spans="1:7" ht="15.75" x14ac:dyDescent="0.25">
      <c r="A118" s="673" t="s">
        <v>218</v>
      </c>
      <c r="B118" s="673"/>
      <c r="C118" s="640" t="s">
        <v>262</v>
      </c>
      <c r="D118" s="640"/>
      <c r="E118" s="640"/>
      <c r="F118" s="640"/>
      <c r="G118" s="456"/>
    </row>
    <row r="119" spans="1:7" ht="16.5" thickBot="1" x14ac:dyDescent="0.3">
      <c r="A119" s="723" t="s">
        <v>219</v>
      </c>
      <c r="B119" s="723"/>
      <c r="C119" s="640" t="s">
        <v>246</v>
      </c>
      <c r="D119" s="640"/>
      <c r="E119" s="640"/>
      <c r="F119" s="640"/>
      <c r="G119" s="456"/>
    </row>
    <row r="120" spans="1:7" ht="15.75" x14ac:dyDescent="0.25">
      <c r="A120" s="724" t="s">
        <v>221</v>
      </c>
      <c r="B120" s="725"/>
      <c r="C120" s="730" t="s">
        <v>222</v>
      </c>
      <c r="D120" s="731"/>
      <c r="E120" s="236"/>
      <c r="F120" s="236"/>
      <c r="G120" s="456"/>
    </row>
    <row r="121" spans="1:7" ht="15.75" x14ac:dyDescent="0.25">
      <c r="A121" s="726"/>
      <c r="B121" s="727"/>
      <c r="C121" s="732" t="s">
        <v>223</v>
      </c>
      <c r="D121" s="733"/>
      <c r="E121" s="237"/>
      <c r="F121" s="237"/>
      <c r="G121" s="456"/>
    </row>
    <row r="122" spans="1:7" ht="15.75" x14ac:dyDescent="0.25">
      <c r="A122" s="728"/>
      <c r="B122" s="729"/>
      <c r="C122" s="238" t="s">
        <v>224</v>
      </c>
      <c r="D122" s="453" t="s">
        <v>225</v>
      </c>
      <c r="E122" s="236"/>
      <c r="F122" s="236"/>
      <c r="G122" s="456"/>
    </row>
    <row r="123" spans="1:7" ht="16.5" thickBot="1" x14ac:dyDescent="0.3">
      <c r="A123" s="674" t="s">
        <v>154</v>
      </c>
      <c r="B123" s="675"/>
      <c r="C123" s="239">
        <v>102</v>
      </c>
      <c r="D123" s="240">
        <v>100</v>
      </c>
      <c r="E123" s="241"/>
      <c r="F123" s="241"/>
      <c r="G123" s="456"/>
    </row>
    <row r="124" spans="1:7" ht="16.5" thickBot="1" x14ac:dyDescent="0.3">
      <c r="A124" s="670" t="s">
        <v>230</v>
      </c>
      <c r="B124" s="671"/>
      <c r="C124" s="242"/>
      <c r="D124" s="243">
        <v>100</v>
      </c>
      <c r="E124" s="244"/>
      <c r="F124" s="244"/>
      <c r="G124" s="456"/>
    </row>
    <row r="125" spans="1:7" ht="15.75" x14ac:dyDescent="0.25">
      <c r="A125" s="628"/>
      <c r="B125" s="628"/>
      <c r="C125" s="245"/>
      <c r="D125" s="245"/>
      <c r="E125" s="245"/>
      <c r="F125" s="245"/>
      <c r="G125" s="456"/>
    </row>
    <row r="126" spans="1:7" ht="16.5" thickBot="1" x14ac:dyDescent="0.3">
      <c r="A126" s="629" t="s">
        <v>231</v>
      </c>
      <c r="B126" s="629"/>
      <c r="C126" s="629"/>
      <c r="D126" s="629"/>
      <c r="E126" s="629"/>
      <c r="F126" s="629"/>
      <c r="G126" s="456"/>
    </row>
    <row r="127" spans="1:7" ht="15.75" x14ac:dyDescent="0.25">
      <c r="A127" s="630" t="s">
        <v>232</v>
      </c>
      <c r="B127" s="631"/>
      <c r="C127" s="631"/>
      <c r="D127" s="631"/>
      <c r="E127" s="632" t="s">
        <v>233</v>
      </c>
      <c r="F127" s="633"/>
      <c r="G127" s="456"/>
    </row>
    <row r="128" spans="1:7" ht="41.25" thickBot="1" x14ac:dyDescent="0.3">
      <c r="A128" s="246" t="s">
        <v>234</v>
      </c>
      <c r="B128" s="247" t="s">
        <v>235</v>
      </c>
      <c r="C128" s="247" t="s">
        <v>236</v>
      </c>
      <c r="D128" s="247" t="s">
        <v>237</v>
      </c>
      <c r="E128" s="634"/>
      <c r="F128" s="635"/>
      <c r="G128" s="456"/>
    </row>
    <row r="129" spans="1:7" ht="16.5" thickBot="1" x14ac:dyDescent="0.3">
      <c r="A129" s="248" t="s">
        <v>264</v>
      </c>
      <c r="B129" s="249" t="s">
        <v>265</v>
      </c>
      <c r="C129" s="249" t="s">
        <v>266</v>
      </c>
      <c r="D129" s="249" t="s">
        <v>267</v>
      </c>
      <c r="E129" s="636">
        <v>10</v>
      </c>
      <c r="F129" s="637"/>
      <c r="G129" s="456"/>
    </row>
    <row r="130" spans="1:7" ht="15.75" x14ac:dyDescent="0.25">
      <c r="A130" s="451"/>
      <c r="B130" s="451"/>
      <c r="C130" s="245"/>
      <c r="D130" s="245"/>
      <c r="E130" s="245"/>
      <c r="F130" s="245"/>
      <c r="G130" s="456"/>
    </row>
    <row r="131" spans="1:7" ht="15.75" x14ac:dyDescent="0.25">
      <c r="A131" s="628" t="s">
        <v>242</v>
      </c>
      <c r="B131" s="628"/>
      <c r="C131" s="628"/>
      <c r="D131" s="628"/>
      <c r="E131" s="628"/>
      <c r="F131" s="628"/>
      <c r="G131" s="456"/>
    </row>
    <row r="132" spans="1:7" ht="15.75" x14ac:dyDescent="0.25">
      <c r="A132" s="638"/>
      <c r="B132" s="638"/>
      <c r="C132" s="638"/>
      <c r="D132" s="638"/>
      <c r="E132" s="638"/>
      <c r="F132" s="638"/>
      <c r="G132" s="456"/>
    </row>
    <row r="133" spans="1:7" ht="15.75" x14ac:dyDescent="0.25">
      <c r="A133" s="639" t="s">
        <v>244</v>
      </c>
      <c r="B133" s="639"/>
      <c r="C133" s="452" t="s">
        <v>245</v>
      </c>
      <c r="G133" s="456"/>
    </row>
    <row r="134" spans="1:7" ht="15.75" x14ac:dyDescent="0.25">
      <c r="G134" s="457"/>
    </row>
    <row r="135" spans="1:7" ht="15.75" x14ac:dyDescent="0.25">
      <c r="A135" s="268"/>
      <c r="B135" s="268"/>
      <c r="G135" s="457"/>
    </row>
    <row r="136" spans="1:7" ht="15.75" x14ac:dyDescent="0.25">
      <c r="G136" s="457"/>
    </row>
    <row r="137" spans="1:7" ht="15.75" x14ac:dyDescent="0.25">
      <c r="A137" s="673" t="s">
        <v>215</v>
      </c>
      <c r="B137" s="673"/>
      <c r="C137" s="269">
        <v>140</v>
      </c>
      <c r="G137" s="457"/>
    </row>
    <row r="138" spans="1:7" ht="15.75" x14ac:dyDescent="0.25">
      <c r="A138" s="672" t="s">
        <v>217</v>
      </c>
      <c r="B138" s="672"/>
      <c r="C138" s="640" t="s">
        <v>80</v>
      </c>
      <c r="D138" s="640"/>
      <c r="E138" s="640"/>
      <c r="F138" s="640"/>
      <c r="G138" s="457"/>
    </row>
    <row r="139" spans="1:7" ht="15.75" x14ac:dyDescent="0.25">
      <c r="A139" s="673" t="s">
        <v>218</v>
      </c>
      <c r="B139" s="673"/>
      <c r="C139" s="640" t="s">
        <v>268</v>
      </c>
      <c r="D139" s="640"/>
      <c r="E139" s="640"/>
      <c r="F139" s="640"/>
      <c r="G139" s="457"/>
    </row>
    <row r="140" spans="1:7" ht="16.5" thickBot="1" x14ac:dyDescent="0.3">
      <c r="A140" s="658" t="s">
        <v>219</v>
      </c>
      <c r="B140" s="658"/>
      <c r="C140" s="640" t="s">
        <v>220</v>
      </c>
      <c r="D140" s="640"/>
      <c r="E140" s="640"/>
      <c r="F140" s="640"/>
      <c r="G140" s="457"/>
    </row>
    <row r="141" spans="1:7" ht="15.75" x14ac:dyDescent="0.25">
      <c r="A141" s="659" t="s">
        <v>221</v>
      </c>
      <c r="B141" s="660"/>
      <c r="C141" s="663" t="s">
        <v>222</v>
      </c>
      <c r="D141" s="664"/>
      <c r="E141" s="236"/>
      <c r="F141" s="236"/>
      <c r="G141" s="457"/>
    </row>
    <row r="142" spans="1:7" ht="15.75" x14ac:dyDescent="0.25">
      <c r="A142" s="661"/>
      <c r="B142" s="662"/>
      <c r="C142" s="662" t="s">
        <v>223</v>
      </c>
      <c r="D142" s="665"/>
      <c r="E142" s="237"/>
      <c r="F142" s="237"/>
      <c r="G142" s="457"/>
    </row>
    <row r="143" spans="1:7" ht="15.75" x14ac:dyDescent="0.25">
      <c r="A143" s="661"/>
      <c r="B143" s="662"/>
      <c r="C143" s="238" t="s">
        <v>224</v>
      </c>
      <c r="D143" s="453" t="s">
        <v>225</v>
      </c>
      <c r="E143" s="236"/>
      <c r="F143" s="236"/>
      <c r="G143" s="457"/>
    </row>
    <row r="144" spans="1:7" ht="15.75" x14ac:dyDescent="0.25">
      <c r="A144" s="666" t="s">
        <v>81</v>
      </c>
      <c r="B144" s="667"/>
      <c r="C144" s="253">
        <v>142.9</v>
      </c>
      <c r="D144" s="254">
        <v>100</v>
      </c>
      <c r="E144" s="241"/>
      <c r="F144" s="241"/>
      <c r="G144" s="457"/>
    </row>
    <row r="145" spans="1:7" ht="15.75" x14ac:dyDescent="0.25">
      <c r="A145" s="668" t="s">
        <v>269</v>
      </c>
      <c r="B145" s="669"/>
      <c r="C145" s="47">
        <v>113.7</v>
      </c>
      <c r="D145" s="205">
        <v>100</v>
      </c>
      <c r="G145" s="457"/>
    </row>
    <row r="146" spans="1:7" ht="15.75" x14ac:dyDescent="0.25">
      <c r="A146" s="668" t="s">
        <v>270</v>
      </c>
      <c r="B146" s="669"/>
      <c r="C146" s="47">
        <v>111.2</v>
      </c>
      <c r="D146" s="205">
        <v>100</v>
      </c>
      <c r="G146" s="255"/>
    </row>
    <row r="147" spans="1:7" ht="15.75" x14ac:dyDescent="0.25">
      <c r="A147" s="668" t="s">
        <v>271</v>
      </c>
      <c r="B147" s="669"/>
      <c r="C147" s="47">
        <v>142.9</v>
      </c>
      <c r="D147" s="205">
        <v>100</v>
      </c>
      <c r="G147" s="275"/>
    </row>
    <row r="148" spans="1:7" ht="15.75" x14ac:dyDescent="0.25">
      <c r="A148" s="668" t="s">
        <v>272</v>
      </c>
      <c r="B148" s="669"/>
      <c r="C148" s="47">
        <v>135.1</v>
      </c>
      <c r="D148" s="205">
        <v>100</v>
      </c>
      <c r="G148" s="276"/>
    </row>
    <row r="149" spans="1:7" ht="15.75" x14ac:dyDescent="0.25">
      <c r="A149" s="668" t="s">
        <v>273</v>
      </c>
      <c r="B149" s="669"/>
      <c r="C149" s="47">
        <v>111.2</v>
      </c>
      <c r="D149" s="205">
        <v>100</v>
      </c>
      <c r="G149" s="267"/>
    </row>
    <row r="150" spans="1:7" ht="15.75" x14ac:dyDescent="0.25">
      <c r="A150" s="668" t="s">
        <v>274</v>
      </c>
      <c r="B150" s="669"/>
      <c r="C150" s="47">
        <v>105.3</v>
      </c>
      <c r="D150" s="205">
        <v>100</v>
      </c>
      <c r="G150" s="457"/>
    </row>
    <row r="151" spans="1:7" ht="15.75" x14ac:dyDescent="0.25">
      <c r="A151" s="668" t="s">
        <v>275</v>
      </c>
      <c r="B151" s="669"/>
      <c r="C151" s="47">
        <v>116.3</v>
      </c>
      <c r="D151" s="205">
        <v>100</v>
      </c>
      <c r="G151" s="267"/>
    </row>
    <row r="152" spans="1:7" ht="15.75" x14ac:dyDescent="0.25">
      <c r="A152" s="668" t="s">
        <v>276</v>
      </c>
      <c r="B152" s="669"/>
      <c r="C152" s="47">
        <v>111.2</v>
      </c>
      <c r="D152" s="205">
        <v>100</v>
      </c>
      <c r="G152" s="457"/>
    </row>
    <row r="153" spans="1:7" ht="15.75" x14ac:dyDescent="0.25">
      <c r="A153" s="668" t="s">
        <v>277</v>
      </c>
      <c r="B153" s="669"/>
      <c r="C153" s="47">
        <v>102</v>
      </c>
      <c r="D153" s="205">
        <v>100</v>
      </c>
      <c r="G153" s="457"/>
    </row>
    <row r="154" spans="1:7" ht="16.5" thickBot="1" x14ac:dyDescent="0.3">
      <c r="A154" s="676" t="s">
        <v>278</v>
      </c>
      <c r="B154" s="677"/>
      <c r="C154" s="256">
        <v>104.2</v>
      </c>
      <c r="D154" s="257">
        <v>100</v>
      </c>
      <c r="G154" s="457"/>
    </row>
    <row r="155" spans="1:7" ht="16.5" thickBot="1" x14ac:dyDescent="0.3">
      <c r="A155" s="670" t="s">
        <v>230</v>
      </c>
      <c r="B155" s="671"/>
      <c r="C155" s="242"/>
      <c r="D155" s="243">
        <v>100</v>
      </c>
      <c r="E155" s="244"/>
      <c r="F155" s="244"/>
      <c r="G155" s="457"/>
    </row>
    <row r="156" spans="1:7" ht="15.75" x14ac:dyDescent="0.25">
      <c r="A156" s="628"/>
      <c r="B156" s="628"/>
      <c r="C156" s="245"/>
      <c r="D156" s="245"/>
      <c r="E156" s="245"/>
      <c r="F156" s="245"/>
      <c r="G156" s="457"/>
    </row>
    <row r="157" spans="1:7" ht="16.5" thickBot="1" x14ac:dyDescent="0.3">
      <c r="A157" s="629" t="s">
        <v>231</v>
      </c>
      <c r="B157" s="629"/>
      <c r="C157" s="629"/>
      <c r="D157" s="629"/>
      <c r="E157" s="629"/>
      <c r="F157" s="629"/>
      <c r="G157" s="457"/>
    </row>
    <row r="158" spans="1:7" ht="15.75" x14ac:dyDescent="0.25">
      <c r="A158" s="630" t="s">
        <v>232</v>
      </c>
      <c r="B158" s="631"/>
      <c r="C158" s="631"/>
      <c r="D158" s="631"/>
      <c r="E158" s="632" t="s">
        <v>233</v>
      </c>
      <c r="F158" s="633"/>
      <c r="G158" s="457"/>
    </row>
    <row r="159" spans="1:7" ht="41.25" thickBot="1" x14ac:dyDescent="0.3">
      <c r="A159" s="246" t="s">
        <v>234</v>
      </c>
      <c r="B159" s="247" t="s">
        <v>235</v>
      </c>
      <c r="C159" s="247" t="s">
        <v>236</v>
      </c>
      <c r="D159" s="247" t="s">
        <v>237</v>
      </c>
      <c r="E159" s="634"/>
      <c r="F159" s="635"/>
      <c r="G159" s="457"/>
    </row>
    <row r="160" spans="1:7" ht="16.5" thickBot="1" x14ac:dyDescent="0.3">
      <c r="A160" s="248" t="s">
        <v>279</v>
      </c>
      <c r="B160" s="249" t="s">
        <v>279</v>
      </c>
      <c r="C160" s="249" t="s">
        <v>280</v>
      </c>
      <c r="D160" s="249" t="s">
        <v>281</v>
      </c>
      <c r="E160" s="636">
        <v>16.690000000000001</v>
      </c>
      <c r="F160" s="637"/>
      <c r="G160" s="457"/>
    </row>
    <row r="161" spans="1:7" ht="15.75" x14ac:dyDescent="0.25">
      <c r="A161" s="451"/>
      <c r="B161" s="451"/>
      <c r="C161" s="245"/>
      <c r="D161" s="245"/>
      <c r="E161" s="245"/>
      <c r="F161" s="245"/>
      <c r="G161" s="456"/>
    </row>
    <row r="162" spans="1:7" ht="15.75" x14ac:dyDescent="0.25">
      <c r="A162" s="628" t="s">
        <v>242</v>
      </c>
      <c r="B162" s="628"/>
      <c r="C162" s="628"/>
      <c r="D162" s="628"/>
      <c r="E162" s="628"/>
      <c r="F162" s="628"/>
      <c r="G162" s="456"/>
    </row>
    <row r="163" spans="1:7" ht="15.75" x14ac:dyDescent="0.25">
      <c r="A163" s="638" t="s">
        <v>282</v>
      </c>
      <c r="B163" s="638"/>
      <c r="C163" s="638"/>
      <c r="D163" s="638"/>
      <c r="E163" s="638"/>
      <c r="F163" s="638"/>
      <c r="G163" s="456"/>
    </row>
    <row r="164" spans="1:7" ht="15.75" x14ac:dyDescent="0.25">
      <c r="A164" s="639" t="s">
        <v>244</v>
      </c>
      <c r="B164" s="639"/>
      <c r="C164" s="452" t="s">
        <v>245</v>
      </c>
      <c r="G164" s="456"/>
    </row>
    <row r="165" spans="1:7" ht="15.75" x14ac:dyDescent="0.25">
      <c r="G165" s="456"/>
    </row>
    <row r="166" spans="1:7" ht="15.75" x14ac:dyDescent="0.25">
      <c r="G166" s="456"/>
    </row>
    <row r="167" spans="1:7" ht="15.75" x14ac:dyDescent="0.25">
      <c r="G167" s="456"/>
    </row>
    <row r="168" spans="1:7" ht="15.75" x14ac:dyDescent="0.25">
      <c r="A168" s="716" t="s">
        <v>215</v>
      </c>
      <c r="B168" s="716"/>
      <c r="C168" s="717" t="s">
        <v>283</v>
      </c>
      <c r="D168" s="717"/>
      <c r="E168" s="717"/>
      <c r="F168" s="717"/>
      <c r="G168" s="456"/>
    </row>
    <row r="169" spans="1:7" ht="15.75" x14ac:dyDescent="0.25">
      <c r="A169" s="716" t="s">
        <v>217</v>
      </c>
      <c r="B169" s="716"/>
      <c r="C169" s="717" t="s">
        <v>37</v>
      </c>
      <c r="D169" s="717"/>
      <c r="E169" s="717"/>
      <c r="F169" s="717"/>
      <c r="G169" s="456"/>
    </row>
    <row r="170" spans="1:7" ht="15.75" x14ac:dyDescent="0.25">
      <c r="A170" s="716" t="s">
        <v>218</v>
      </c>
      <c r="B170" s="716"/>
      <c r="C170" s="717" t="s">
        <v>283</v>
      </c>
      <c r="D170" s="717"/>
      <c r="E170" s="717"/>
      <c r="F170" s="717"/>
      <c r="G170" s="456"/>
    </row>
    <row r="171" spans="1:7" ht="16.5" thickBot="1" x14ac:dyDescent="0.3">
      <c r="A171" s="718" t="s">
        <v>219</v>
      </c>
      <c r="B171" s="718"/>
      <c r="C171" s="717" t="s">
        <v>259</v>
      </c>
      <c r="D171" s="717"/>
      <c r="E171" s="717"/>
      <c r="F171" s="717"/>
      <c r="G171" s="456"/>
    </row>
    <row r="172" spans="1:7" ht="15.75" x14ac:dyDescent="0.25">
      <c r="A172" s="719" t="s">
        <v>221</v>
      </c>
      <c r="B172" s="720"/>
      <c r="C172" s="663" t="s">
        <v>222</v>
      </c>
      <c r="D172" s="664"/>
      <c r="E172" s="236"/>
      <c r="F172" s="236"/>
      <c r="G172" s="456"/>
    </row>
    <row r="173" spans="1:7" ht="15.75" x14ac:dyDescent="0.25">
      <c r="A173" s="721"/>
      <c r="B173" s="722"/>
      <c r="C173" s="662" t="s">
        <v>223</v>
      </c>
      <c r="D173" s="665"/>
      <c r="E173" s="237"/>
      <c r="F173" s="237"/>
      <c r="G173" s="456"/>
    </row>
    <row r="174" spans="1:7" ht="15.75" x14ac:dyDescent="0.25">
      <c r="A174" s="721"/>
      <c r="B174" s="722"/>
      <c r="C174" s="238" t="s">
        <v>224</v>
      </c>
      <c r="D174" s="453" t="s">
        <v>225</v>
      </c>
      <c r="E174" s="236"/>
      <c r="F174" s="236"/>
      <c r="G174" s="456"/>
    </row>
    <row r="175" spans="1:7" ht="15.75" x14ac:dyDescent="0.25">
      <c r="A175" s="708" t="s">
        <v>40</v>
      </c>
      <c r="B175" s="709"/>
      <c r="C175" s="253">
        <v>46.44</v>
      </c>
      <c r="D175" s="254">
        <v>46.44</v>
      </c>
      <c r="E175" s="241"/>
      <c r="F175" s="241"/>
      <c r="G175" s="456"/>
    </row>
    <row r="176" spans="1:7" ht="15.75" x14ac:dyDescent="0.25">
      <c r="A176" s="710" t="s">
        <v>32</v>
      </c>
      <c r="B176" s="711"/>
      <c r="C176" s="47">
        <v>69.27</v>
      </c>
      <c r="D176" s="205">
        <v>69.27</v>
      </c>
      <c r="E176" s="270"/>
      <c r="F176" s="270"/>
      <c r="G176" s="456"/>
    </row>
    <row r="177" spans="1:7" ht="15.75" x14ac:dyDescent="0.25">
      <c r="A177" s="710" t="s">
        <v>35</v>
      </c>
      <c r="B177" s="711"/>
      <c r="C177" s="47">
        <v>0.24</v>
      </c>
      <c r="D177" s="205">
        <v>0.24</v>
      </c>
      <c r="E177" s="270"/>
      <c r="F177" s="270"/>
      <c r="G177" s="456"/>
    </row>
    <row r="178" spans="1:7" ht="15.75" x14ac:dyDescent="0.25">
      <c r="A178" s="712" t="s">
        <v>284</v>
      </c>
      <c r="B178" s="713"/>
      <c r="C178" s="47">
        <v>0</v>
      </c>
      <c r="D178" s="205">
        <v>97.56</v>
      </c>
      <c r="E178" s="270"/>
      <c r="F178" s="270"/>
      <c r="G178" s="456"/>
    </row>
    <row r="179" spans="1:7" ht="15.75" x14ac:dyDescent="0.25">
      <c r="A179" s="710" t="s">
        <v>43</v>
      </c>
      <c r="B179" s="711"/>
      <c r="C179" s="47">
        <v>2.44</v>
      </c>
      <c r="D179" s="205">
        <v>2.44</v>
      </c>
      <c r="E179" s="270"/>
      <c r="F179" s="270"/>
      <c r="G179" s="456"/>
    </row>
    <row r="180" spans="1:7" ht="16.5" thickBot="1" x14ac:dyDescent="0.3">
      <c r="A180" s="714" t="s">
        <v>285</v>
      </c>
      <c r="B180" s="715"/>
      <c r="C180" s="256">
        <v>2.44</v>
      </c>
      <c r="D180" s="257">
        <v>2.44</v>
      </c>
      <c r="E180" s="270"/>
      <c r="F180" s="270"/>
      <c r="G180" s="456"/>
    </row>
    <row r="181" spans="1:7" ht="16.5" thickBot="1" x14ac:dyDescent="0.3">
      <c r="A181" s="706" t="s">
        <v>230</v>
      </c>
      <c r="B181" s="707"/>
      <c r="C181" s="242"/>
      <c r="D181" s="243">
        <v>100</v>
      </c>
      <c r="E181" s="244"/>
      <c r="F181" s="244"/>
      <c r="G181" s="456"/>
    </row>
    <row r="182" spans="1:7" ht="15.75" x14ac:dyDescent="0.25">
      <c r="A182" s="705"/>
      <c r="B182" s="705"/>
      <c r="C182" s="244"/>
      <c r="D182" s="244"/>
      <c r="E182" s="244"/>
      <c r="F182" s="244"/>
      <c r="G182" s="456"/>
    </row>
    <row r="183" spans="1:7" ht="16.5" thickBot="1" x14ac:dyDescent="0.3">
      <c r="A183" s="629" t="s">
        <v>231</v>
      </c>
      <c r="B183" s="629"/>
      <c r="C183" s="629"/>
      <c r="D183" s="629"/>
      <c r="E183" s="629"/>
      <c r="F183" s="629"/>
      <c r="G183" s="456"/>
    </row>
    <row r="184" spans="1:7" ht="15.75" x14ac:dyDescent="0.25">
      <c r="A184" s="630" t="s">
        <v>232</v>
      </c>
      <c r="B184" s="631"/>
      <c r="C184" s="631"/>
      <c r="D184" s="631"/>
      <c r="E184" s="632" t="s">
        <v>233</v>
      </c>
      <c r="F184" s="633"/>
      <c r="G184" s="277"/>
    </row>
    <row r="185" spans="1:7" ht="41.25" thickBot="1" x14ac:dyDescent="0.3">
      <c r="A185" s="271" t="s">
        <v>234</v>
      </c>
      <c r="B185" s="272" t="s">
        <v>235</v>
      </c>
      <c r="C185" s="247" t="s">
        <v>236</v>
      </c>
      <c r="D185" s="247" t="s">
        <v>237</v>
      </c>
      <c r="E185" s="634"/>
      <c r="F185" s="635"/>
      <c r="G185" s="266"/>
    </row>
    <row r="186" spans="1:7" ht="16.5" thickBot="1" x14ac:dyDescent="0.3">
      <c r="A186" s="273" t="s">
        <v>286</v>
      </c>
      <c r="B186" s="274" t="s">
        <v>287</v>
      </c>
      <c r="C186" s="249" t="s">
        <v>288</v>
      </c>
      <c r="D186" s="249" t="s">
        <v>289</v>
      </c>
      <c r="E186" s="636">
        <v>0</v>
      </c>
      <c r="F186" s="637"/>
      <c r="G186" s="458"/>
    </row>
    <row r="187" spans="1:7" ht="15.75" x14ac:dyDescent="0.25">
      <c r="A187" s="455"/>
      <c r="B187" s="455"/>
      <c r="C187" s="244"/>
      <c r="D187" s="244"/>
      <c r="E187" s="244"/>
      <c r="F187" s="244"/>
      <c r="G187" s="456"/>
    </row>
    <row r="188" spans="1:7" ht="15.75" x14ac:dyDescent="0.25">
      <c r="A188" s="702" t="s">
        <v>242</v>
      </c>
      <c r="B188" s="702"/>
      <c r="C188" s="702"/>
      <c r="D188" s="702"/>
      <c r="E188" s="702"/>
      <c r="F188" s="702"/>
      <c r="G188" s="278"/>
    </row>
    <row r="189" spans="1:7" ht="15.75" x14ac:dyDescent="0.25">
      <c r="A189" s="703" t="s">
        <v>290</v>
      </c>
      <c r="B189" s="703"/>
      <c r="C189" s="703"/>
      <c r="D189" s="703"/>
      <c r="E189" s="703"/>
      <c r="F189" s="703"/>
      <c r="G189" s="456"/>
    </row>
    <row r="190" spans="1:7" ht="15.75" x14ac:dyDescent="0.25">
      <c r="A190" s="704" t="s">
        <v>244</v>
      </c>
      <c r="B190" s="704"/>
      <c r="C190" s="270" t="s">
        <v>258</v>
      </c>
      <c r="D190" s="270"/>
      <c r="E190" s="270"/>
      <c r="F190" s="270"/>
      <c r="G190" s="279"/>
    </row>
    <row r="191" spans="1:7" ht="15.75" x14ac:dyDescent="0.25">
      <c r="A191" s="454"/>
      <c r="B191" s="454"/>
      <c r="C191" s="270"/>
      <c r="D191" s="270"/>
      <c r="E191" s="270"/>
      <c r="F191" s="270"/>
      <c r="G191" s="456"/>
    </row>
    <row r="192" spans="1:7" ht="15.75" x14ac:dyDescent="0.25">
      <c r="A192" s="454"/>
      <c r="B192" s="454"/>
      <c r="C192" s="270"/>
      <c r="D192" s="270"/>
      <c r="E192" s="270"/>
      <c r="F192" s="270"/>
      <c r="G192" s="456"/>
    </row>
    <row r="193" spans="1:7" ht="15.75" x14ac:dyDescent="0.25">
      <c r="A193" s="705"/>
      <c r="B193" s="705"/>
      <c r="C193" s="244"/>
      <c r="D193" s="244"/>
      <c r="E193" s="244"/>
      <c r="F193" s="244"/>
      <c r="G193" s="456"/>
    </row>
    <row r="194" spans="1:7" ht="15.75" x14ac:dyDescent="0.25">
      <c r="A194" s="673" t="s">
        <v>215</v>
      </c>
      <c r="B194" s="673"/>
      <c r="C194" s="640" t="s">
        <v>168</v>
      </c>
      <c r="D194" s="640"/>
      <c r="E194" s="640"/>
      <c r="F194" s="640"/>
      <c r="G194" s="456"/>
    </row>
    <row r="195" spans="1:7" ht="15.75" x14ac:dyDescent="0.25">
      <c r="A195" s="672" t="s">
        <v>217</v>
      </c>
      <c r="B195" s="672"/>
      <c r="C195" s="640" t="s">
        <v>169</v>
      </c>
      <c r="D195" s="640"/>
      <c r="E195" s="640"/>
      <c r="F195" s="640"/>
      <c r="G195" s="456"/>
    </row>
    <row r="196" spans="1:7" ht="15.75" x14ac:dyDescent="0.25">
      <c r="A196" s="673" t="s">
        <v>218</v>
      </c>
      <c r="B196" s="673"/>
      <c r="C196" s="640" t="s">
        <v>168</v>
      </c>
      <c r="D196" s="640"/>
      <c r="E196" s="640"/>
      <c r="F196" s="640"/>
      <c r="G196" s="456"/>
    </row>
    <row r="197" spans="1:7" ht="16.5" thickBot="1" x14ac:dyDescent="0.3">
      <c r="A197" s="658" t="s">
        <v>219</v>
      </c>
      <c r="B197" s="658"/>
      <c r="C197" s="640" t="s">
        <v>259</v>
      </c>
      <c r="D197" s="640"/>
      <c r="E197" s="640"/>
      <c r="F197" s="640"/>
      <c r="G197" s="456"/>
    </row>
    <row r="198" spans="1:7" ht="15.75" x14ac:dyDescent="0.25">
      <c r="A198" s="659" t="s">
        <v>221</v>
      </c>
      <c r="B198" s="660"/>
      <c r="C198" s="663" t="s">
        <v>222</v>
      </c>
      <c r="D198" s="664"/>
      <c r="E198" s="236"/>
      <c r="F198" s="236"/>
      <c r="G198" s="456"/>
    </row>
    <row r="199" spans="1:7" ht="15.75" x14ac:dyDescent="0.25">
      <c r="A199" s="661"/>
      <c r="B199" s="662"/>
      <c r="C199" s="662" t="s">
        <v>223</v>
      </c>
      <c r="D199" s="665"/>
      <c r="E199" s="237"/>
      <c r="F199" s="237"/>
      <c r="G199" s="456"/>
    </row>
    <row r="200" spans="1:7" ht="15.75" x14ac:dyDescent="0.25">
      <c r="A200" s="661"/>
      <c r="B200" s="662"/>
      <c r="C200" s="238" t="s">
        <v>224</v>
      </c>
      <c r="D200" s="453" t="s">
        <v>225</v>
      </c>
      <c r="E200" s="236"/>
      <c r="F200" s="236"/>
      <c r="G200" s="456"/>
    </row>
    <row r="201" spans="1:7" ht="15.75" x14ac:dyDescent="0.25">
      <c r="A201" s="666" t="s">
        <v>171</v>
      </c>
      <c r="B201" s="667"/>
      <c r="C201" s="253">
        <v>34.630000000000003</v>
      </c>
      <c r="D201" s="254">
        <v>34.83</v>
      </c>
      <c r="E201" s="241"/>
      <c r="F201" s="241"/>
      <c r="G201" s="456"/>
    </row>
    <row r="202" spans="1:7" ht="15.75" x14ac:dyDescent="0.25">
      <c r="A202" s="668" t="s">
        <v>32</v>
      </c>
      <c r="B202" s="669"/>
      <c r="C202" s="47">
        <v>73.17</v>
      </c>
      <c r="D202" s="205">
        <v>73.17</v>
      </c>
      <c r="G202" s="456"/>
    </row>
    <row r="203" spans="1:7" ht="15.75" x14ac:dyDescent="0.25">
      <c r="A203" s="668" t="s">
        <v>285</v>
      </c>
      <c r="B203" s="669"/>
      <c r="C203" s="47">
        <v>2.44</v>
      </c>
      <c r="D203" s="205">
        <v>2.44</v>
      </c>
      <c r="G203" s="456"/>
    </row>
    <row r="204" spans="1:7" ht="15.75" x14ac:dyDescent="0.25">
      <c r="A204" s="668" t="s">
        <v>35</v>
      </c>
      <c r="B204" s="669"/>
      <c r="C204" s="47">
        <v>0.24</v>
      </c>
      <c r="D204" s="205">
        <v>0.24</v>
      </c>
      <c r="G204" s="456"/>
    </row>
    <row r="205" spans="1:7" ht="15.75" x14ac:dyDescent="0.25">
      <c r="A205" s="678" t="s">
        <v>284</v>
      </c>
      <c r="B205" s="679"/>
      <c r="C205" s="47">
        <v>0</v>
      </c>
      <c r="D205" s="205">
        <v>97.56</v>
      </c>
      <c r="G205" s="456"/>
    </row>
    <row r="206" spans="1:7" ht="16.5" thickBot="1" x14ac:dyDescent="0.3">
      <c r="A206" s="676" t="s">
        <v>43</v>
      </c>
      <c r="B206" s="677"/>
      <c r="C206" s="256">
        <v>2.44</v>
      </c>
      <c r="D206" s="257">
        <v>2.44</v>
      </c>
      <c r="G206" s="456"/>
    </row>
    <row r="207" spans="1:7" ht="16.5" thickBot="1" x14ac:dyDescent="0.3">
      <c r="A207" s="670" t="s">
        <v>230</v>
      </c>
      <c r="B207" s="671"/>
      <c r="C207" s="242"/>
      <c r="D207" s="243">
        <v>100</v>
      </c>
      <c r="E207" s="244"/>
      <c r="F207" s="244"/>
      <c r="G207" s="456"/>
    </row>
    <row r="208" spans="1:7" ht="15.75" x14ac:dyDescent="0.25">
      <c r="A208" s="628"/>
      <c r="B208" s="628"/>
      <c r="C208" s="245"/>
      <c r="D208" s="245"/>
      <c r="E208" s="245"/>
      <c r="F208" s="245"/>
      <c r="G208" s="456"/>
    </row>
    <row r="209" spans="1:7" ht="16.5" thickBot="1" x14ac:dyDescent="0.3">
      <c r="A209" s="629" t="s">
        <v>231</v>
      </c>
      <c r="B209" s="629"/>
      <c r="C209" s="629"/>
      <c r="D209" s="629"/>
      <c r="E209" s="629"/>
      <c r="F209" s="629"/>
      <c r="G209" s="456"/>
    </row>
    <row r="210" spans="1:7" ht="15.75" x14ac:dyDescent="0.25">
      <c r="A210" s="630" t="s">
        <v>232</v>
      </c>
      <c r="B210" s="631"/>
      <c r="C210" s="631"/>
      <c r="D210" s="631"/>
      <c r="E210" s="632" t="s">
        <v>233</v>
      </c>
      <c r="F210" s="633"/>
      <c r="G210" s="456"/>
    </row>
    <row r="211" spans="1:7" ht="41.25" thickBot="1" x14ac:dyDescent="0.3">
      <c r="A211" s="246" t="s">
        <v>234</v>
      </c>
      <c r="B211" s="247" t="s">
        <v>235</v>
      </c>
      <c r="C211" s="247" t="s">
        <v>236</v>
      </c>
      <c r="D211" s="247" t="s">
        <v>237</v>
      </c>
      <c r="E211" s="634"/>
      <c r="F211" s="635"/>
      <c r="G211" s="264"/>
    </row>
    <row r="212" spans="1:7" ht="16.5" thickBot="1" x14ac:dyDescent="0.3">
      <c r="A212" s="248" t="s">
        <v>291</v>
      </c>
      <c r="B212" s="249" t="s">
        <v>292</v>
      </c>
      <c r="C212" s="249" t="s">
        <v>293</v>
      </c>
      <c r="D212" s="249" t="s">
        <v>294</v>
      </c>
      <c r="E212" s="636">
        <v>0</v>
      </c>
      <c r="F212" s="637"/>
      <c r="G212" s="264"/>
    </row>
    <row r="213" spans="1:7" ht="15.75" x14ac:dyDescent="0.25">
      <c r="A213" s="451"/>
      <c r="B213" s="451"/>
      <c r="C213" s="245"/>
      <c r="D213" s="245"/>
      <c r="E213" s="245"/>
      <c r="F213" s="245"/>
      <c r="G213" s="264"/>
    </row>
    <row r="214" spans="1:7" ht="15.75" x14ac:dyDescent="0.25">
      <c r="A214" s="628" t="s">
        <v>242</v>
      </c>
      <c r="B214" s="628"/>
      <c r="C214" s="628"/>
      <c r="D214" s="628"/>
      <c r="E214" s="628"/>
      <c r="F214" s="628"/>
      <c r="G214" s="456"/>
    </row>
    <row r="215" spans="1:7" ht="15.75" x14ac:dyDescent="0.25">
      <c r="A215" s="638" t="s">
        <v>290</v>
      </c>
      <c r="B215" s="638"/>
      <c r="C215" s="638"/>
      <c r="D215" s="638"/>
      <c r="E215" s="638"/>
      <c r="F215" s="638"/>
      <c r="G215" s="456"/>
    </row>
    <row r="216" spans="1:7" ht="15.75" x14ac:dyDescent="0.25">
      <c r="A216" s="639" t="s">
        <v>244</v>
      </c>
      <c r="B216" s="639"/>
      <c r="C216" s="452" t="s">
        <v>258</v>
      </c>
      <c r="G216" s="456"/>
    </row>
    <row r="217" spans="1:7" ht="15.75" x14ac:dyDescent="0.25">
      <c r="G217" s="456"/>
    </row>
    <row r="218" spans="1:7" ht="15.75" x14ac:dyDescent="0.25">
      <c r="G218" s="456"/>
    </row>
    <row r="219" spans="1:7" ht="15.75" x14ac:dyDescent="0.25">
      <c r="A219" s="628"/>
      <c r="B219" s="628"/>
      <c r="C219" s="245"/>
      <c r="D219" s="245"/>
      <c r="E219" s="245"/>
      <c r="F219" s="245"/>
      <c r="G219" s="456"/>
    </row>
    <row r="220" spans="1:7" ht="15.75" x14ac:dyDescent="0.25">
      <c r="A220" s="673" t="s">
        <v>215</v>
      </c>
      <c r="B220" s="673"/>
      <c r="C220" s="640" t="s">
        <v>532</v>
      </c>
      <c r="D220" s="640"/>
      <c r="E220" s="640"/>
      <c r="F220" s="640"/>
      <c r="G220" s="456"/>
    </row>
    <row r="221" spans="1:7" ht="15.75" x14ac:dyDescent="0.25">
      <c r="A221" s="672" t="s">
        <v>217</v>
      </c>
      <c r="B221" s="672"/>
      <c r="C221" s="640" t="s">
        <v>423</v>
      </c>
      <c r="D221" s="640"/>
      <c r="E221" s="640"/>
      <c r="F221" s="640"/>
      <c r="G221" s="456"/>
    </row>
    <row r="222" spans="1:7" ht="15.75" x14ac:dyDescent="0.25">
      <c r="A222" s="673" t="s">
        <v>218</v>
      </c>
      <c r="B222" s="673"/>
      <c r="C222" s="640" t="s">
        <v>532</v>
      </c>
      <c r="D222" s="640"/>
      <c r="E222" s="640"/>
      <c r="F222" s="640"/>
      <c r="G222" s="456"/>
    </row>
    <row r="223" spans="1:7" ht="16.5" thickBot="1" x14ac:dyDescent="0.3">
      <c r="A223" s="658" t="s">
        <v>219</v>
      </c>
      <c r="B223" s="658"/>
      <c r="C223" s="640" t="s">
        <v>327</v>
      </c>
      <c r="D223" s="640"/>
      <c r="E223" s="640"/>
      <c r="F223" s="640"/>
      <c r="G223" s="456"/>
    </row>
    <row r="224" spans="1:7" ht="15.75" x14ac:dyDescent="0.25">
      <c r="A224" s="659" t="s">
        <v>221</v>
      </c>
      <c r="B224" s="660"/>
      <c r="C224" s="663" t="s">
        <v>222</v>
      </c>
      <c r="D224" s="664"/>
      <c r="E224" s="236"/>
      <c r="F224" s="236"/>
      <c r="G224" s="456"/>
    </row>
    <row r="225" spans="1:7" ht="15.75" x14ac:dyDescent="0.25">
      <c r="A225" s="661"/>
      <c r="B225" s="662"/>
      <c r="C225" s="662" t="s">
        <v>223</v>
      </c>
      <c r="D225" s="665"/>
      <c r="E225" s="237"/>
      <c r="F225" s="237"/>
      <c r="G225" s="456"/>
    </row>
    <row r="226" spans="1:7" ht="15.75" x14ac:dyDescent="0.25">
      <c r="A226" s="661"/>
      <c r="B226" s="662"/>
      <c r="C226" s="238" t="s">
        <v>224</v>
      </c>
      <c r="D226" s="453" t="s">
        <v>225</v>
      </c>
      <c r="E226" s="236"/>
      <c r="F226" s="236"/>
      <c r="G226" s="456"/>
    </row>
    <row r="227" spans="1:7" ht="15.75" x14ac:dyDescent="0.25">
      <c r="A227" s="666" t="s">
        <v>152</v>
      </c>
      <c r="B227" s="667"/>
      <c r="C227" s="253">
        <v>50</v>
      </c>
      <c r="D227" s="254">
        <v>40</v>
      </c>
      <c r="E227" s="241"/>
      <c r="F227" s="241"/>
      <c r="G227" s="456"/>
    </row>
    <row r="228" spans="1:7" x14ac:dyDescent="0.25">
      <c r="A228" s="668" t="s">
        <v>46</v>
      </c>
      <c r="B228" s="669"/>
      <c r="C228" s="47">
        <v>22.7</v>
      </c>
      <c r="D228" s="205">
        <v>20</v>
      </c>
    </row>
    <row r="229" spans="1:7" x14ac:dyDescent="0.25">
      <c r="A229" s="668" t="s">
        <v>192</v>
      </c>
      <c r="B229" s="669"/>
      <c r="C229" s="47">
        <v>32</v>
      </c>
      <c r="D229" s="205">
        <v>26</v>
      </c>
    </row>
    <row r="230" spans="1:7" x14ac:dyDescent="0.25">
      <c r="A230" s="668" t="s">
        <v>69</v>
      </c>
      <c r="B230" s="669"/>
      <c r="C230" s="47">
        <v>5</v>
      </c>
      <c r="D230" s="205">
        <v>5</v>
      </c>
    </row>
    <row r="231" spans="1:7" ht="15.75" thickBot="1" x14ac:dyDescent="0.3">
      <c r="A231" s="668" t="s">
        <v>163</v>
      </c>
      <c r="B231" s="669"/>
      <c r="C231" s="47">
        <v>10</v>
      </c>
      <c r="D231" s="205">
        <v>10</v>
      </c>
    </row>
    <row r="232" spans="1:7" ht="15.75" thickBot="1" x14ac:dyDescent="0.3">
      <c r="A232" s="670" t="s">
        <v>230</v>
      </c>
      <c r="B232" s="671"/>
      <c r="C232" s="242"/>
      <c r="D232" s="243">
        <v>100</v>
      </c>
      <c r="E232" s="244"/>
      <c r="F232" s="244"/>
    </row>
    <row r="233" spans="1:7" x14ac:dyDescent="0.25">
      <c r="A233" s="628"/>
      <c r="B233" s="628"/>
      <c r="C233" s="245"/>
      <c r="D233" s="245"/>
      <c r="E233" s="245"/>
      <c r="F233" s="245"/>
    </row>
    <row r="234" spans="1:7" ht="15.75" thickBot="1" x14ac:dyDescent="0.3">
      <c r="A234" s="629" t="s">
        <v>231</v>
      </c>
      <c r="B234" s="629"/>
      <c r="C234" s="629"/>
      <c r="D234" s="629"/>
      <c r="E234" s="629"/>
      <c r="F234" s="629"/>
    </row>
    <row r="235" spans="1:7" x14ac:dyDescent="0.25">
      <c r="A235" s="630" t="s">
        <v>232</v>
      </c>
      <c r="B235" s="631"/>
      <c r="C235" s="631"/>
      <c r="D235" s="631"/>
      <c r="E235" s="632" t="s">
        <v>233</v>
      </c>
      <c r="F235" s="633"/>
    </row>
    <row r="236" spans="1:7" ht="41.25" thickBot="1" x14ac:dyDescent="0.3">
      <c r="A236" s="246" t="s">
        <v>234</v>
      </c>
      <c r="B236" s="247" t="s">
        <v>235</v>
      </c>
      <c r="C236" s="247" t="s">
        <v>236</v>
      </c>
      <c r="D236" s="247" t="s">
        <v>237</v>
      </c>
      <c r="E236" s="634"/>
      <c r="F236" s="635"/>
    </row>
    <row r="237" spans="1:7" ht="15.75" thickBot="1" x14ac:dyDescent="0.3">
      <c r="A237" s="248" t="s">
        <v>412</v>
      </c>
      <c r="B237" s="249" t="s">
        <v>251</v>
      </c>
      <c r="C237" s="249" t="s">
        <v>533</v>
      </c>
      <c r="D237" s="249" t="s">
        <v>534</v>
      </c>
      <c r="E237" s="636">
        <v>15.4</v>
      </c>
      <c r="F237" s="637"/>
    </row>
    <row r="238" spans="1:7" x14ac:dyDescent="0.25">
      <c r="A238" s="451"/>
      <c r="B238" s="451"/>
      <c r="C238" s="245"/>
      <c r="D238" s="245"/>
      <c r="E238" s="245"/>
      <c r="F238" s="245"/>
    </row>
    <row r="239" spans="1:7" x14ac:dyDescent="0.25">
      <c r="A239" s="628" t="s">
        <v>242</v>
      </c>
      <c r="B239" s="628"/>
      <c r="C239" s="628"/>
      <c r="D239" s="628"/>
      <c r="E239" s="628"/>
      <c r="F239" s="628"/>
    </row>
    <row r="240" spans="1:7" x14ac:dyDescent="0.25">
      <c r="A240" s="638" t="s">
        <v>535</v>
      </c>
      <c r="B240" s="638"/>
      <c r="C240" s="638"/>
      <c r="D240" s="638"/>
      <c r="E240" s="638"/>
      <c r="F240" s="638"/>
    </row>
    <row r="241" spans="1:6" x14ac:dyDescent="0.25">
      <c r="A241" s="639" t="s">
        <v>244</v>
      </c>
      <c r="B241" s="639"/>
      <c r="C241" s="452" t="s">
        <v>245</v>
      </c>
    </row>
    <row r="244" spans="1:6" x14ac:dyDescent="0.25">
      <c r="A244" s="628"/>
      <c r="B244" s="628"/>
      <c r="C244" s="245"/>
      <c r="D244" s="245"/>
      <c r="E244" s="245"/>
      <c r="F244" s="245"/>
    </row>
    <row r="245" spans="1:6" x14ac:dyDescent="0.25">
      <c r="A245" s="673" t="s">
        <v>215</v>
      </c>
      <c r="B245" s="673"/>
      <c r="C245" s="640" t="s">
        <v>413</v>
      </c>
      <c r="D245" s="640"/>
      <c r="E245" s="640"/>
      <c r="F245" s="640"/>
    </row>
    <row r="246" spans="1:6" x14ac:dyDescent="0.25">
      <c r="A246" s="672" t="s">
        <v>217</v>
      </c>
      <c r="B246" s="672"/>
      <c r="C246" s="640" t="s">
        <v>400</v>
      </c>
      <c r="D246" s="640"/>
      <c r="E246" s="640"/>
      <c r="F246" s="640"/>
    </row>
    <row r="247" spans="1:6" x14ac:dyDescent="0.25">
      <c r="A247" s="673" t="s">
        <v>218</v>
      </c>
      <c r="B247" s="673"/>
      <c r="C247" s="640" t="s">
        <v>413</v>
      </c>
      <c r="D247" s="640"/>
      <c r="E247" s="640"/>
      <c r="F247" s="640"/>
    </row>
    <row r="248" spans="1:6" ht="15.75" thickBot="1" x14ac:dyDescent="0.3">
      <c r="A248" s="658" t="s">
        <v>219</v>
      </c>
      <c r="B248" s="658"/>
      <c r="C248" s="640" t="s">
        <v>220</v>
      </c>
      <c r="D248" s="640"/>
      <c r="E248" s="640"/>
      <c r="F248" s="640"/>
    </row>
    <row r="249" spans="1:6" x14ac:dyDescent="0.25">
      <c r="A249" s="659" t="s">
        <v>221</v>
      </c>
      <c r="B249" s="660"/>
      <c r="C249" s="663" t="s">
        <v>222</v>
      </c>
      <c r="D249" s="664"/>
      <c r="E249" s="236"/>
      <c r="F249" s="236"/>
    </row>
    <row r="250" spans="1:6" x14ac:dyDescent="0.25">
      <c r="A250" s="661"/>
      <c r="B250" s="662"/>
      <c r="C250" s="662" t="s">
        <v>223</v>
      </c>
      <c r="D250" s="665"/>
      <c r="E250" s="237"/>
      <c r="F250" s="237"/>
    </row>
    <row r="251" spans="1:6" x14ac:dyDescent="0.25">
      <c r="A251" s="661"/>
      <c r="B251" s="662"/>
      <c r="C251" s="238" t="s">
        <v>224</v>
      </c>
      <c r="D251" s="453" t="s">
        <v>225</v>
      </c>
      <c r="E251" s="236"/>
      <c r="F251" s="236"/>
    </row>
    <row r="252" spans="1:6" x14ac:dyDescent="0.25">
      <c r="A252" s="666" t="s">
        <v>398</v>
      </c>
      <c r="B252" s="667"/>
      <c r="C252" s="253">
        <v>94</v>
      </c>
      <c r="D252" s="254">
        <v>80</v>
      </c>
      <c r="E252" s="241"/>
      <c r="F252" s="241"/>
    </row>
    <row r="253" spans="1:6" x14ac:dyDescent="0.25">
      <c r="A253" s="668" t="s">
        <v>189</v>
      </c>
      <c r="B253" s="669"/>
      <c r="C253" s="47">
        <v>20</v>
      </c>
      <c r="D253" s="205">
        <v>16.8</v>
      </c>
    </row>
    <row r="254" spans="1:6" x14ac:dyDescent="0.25">
      <c r="A254" s="668" t="s">
        <v>163</v>
      </c>
      <c r="B254" s="669"/>
      <c r="C254" s="47">
        <v>7</v>
      </c>
      <c r="D254" s="205">
        <v>7</v>
      </c>
    </row>
    <row r="255" spans="1:6" ht="15.75" thickBot="1" x14ac:dyDescent="0.3">
      <c r="A255" s="676" t="s">
        <v>97</v>
      </c>
      <c r="B255" s="677"/>
      <c r="C255" s="256">
        <v>0.25</v>
      </c>
      <c r="D255" s="257">
        <v>0.25</v>
      </c>
    </row>
    <row r="256" spans="1:6" ht="15.75" thickBot="1" x14ac:dyDescent="0.3">
      <c r="A256" s="670" t="s">
        <v>230</v>
      </c>
      <c r="B256" s="671"/>
      <c r="C256" s="242"/>
      <c r="D256" s="243">
        <v>100</v>
      </c>
      <c r="E256" s="244"/>
      <c r="F256" s="244"/>
    </row>
    <row r="257" spans="1:6" x14ac:dyDescent="0.25">
      <c r="A257" s="628"/>
      <c r="B257" s="628"/>
      <c r="C257" s="245"/>
      <c r="D257" s="245"/>
      <c r="E257" s="245"/>
      <c r="F257" s="245"/>
    </row>
    <row r="258" spans="1:6" ht="15.75" thickBot="1" x14ac:dyDescent="0.3">
      <c r="A258" s="629" t="s">
        <v>231</v>
      </c>
      <c r="B258" s="629"/>
      <c r="C258" s="629"/>
      <c r="D258" s="629"/>
      <c r="E258" s="629"/>
      <c r="F258" s="629"/>
    </row>
    <row r="259" spans="1:6" x14ac:dyDescent="0.25">
      <c r="A259" s="630" t="s">
        <v>232</v>
      </c>
      <c r="B259" s="631"/>
      <c r="C259" s="631"/>
      <c r="D259" s="631"/>
      <c r="E259" s="632" t="s">
        <v>233</v>
      </c>
      <c r="F259" s="633"/>
    </row>
    <row r="260" spans="1:6" ht="41.25" thickBot="1" x14ac:dyDescent="0.3">
      <c r="A260" s="246" t="s">
        <v>234</v>
      </c>
      <c r="B260" s="247" t="s">
        <v>235</v>
      </c>
      <c r="C260" s="247" t="s">
        <v>236</v>
      </c>
      <c r="D260" s="247" t="s">
        <v>237</v>
      </c>
      <c r="E260" s="634"/>
      <c r="F260" s="635"/>
    </row>
    <row r="261" spans="1:6" ht="15.75" thickBot="1" x14ac:dyDescent="0.3">
      <c r="A261" s="248" t="s">
        <v>412</v>
      </c>
      <c r="B261" s="249" t="s">
        <v>411</v>
      </c>
      <c r="C261" s="249" t="s">
        <v>410</v>
      </c>
      <c r="D261" s="249" t="s">
        <v>409</v>
      </c>
      <c r="E261" s="636">
        <v>17.64</v>
      </c>
      <c r="F261" s="637"/>
    </row>
    <row r="262" spans="1:6" x14ac:dyDescent="0.25">
      <c r="A262" s="451"/>
      <c r="B262" s="451"/>
      <c r="C262" s="245"/>
      <c r="D262" s="245"/>
      <c r="E262" s="245"/>
      <c r="F262" s="245"/>
    </row>
    <row r="263" spans="1:6" x14ac:dyDescent="0.25">
      <c r="A263" s="628" t="s">
        <v>242</v>
      </c>
      <c r="B263" s="628"/>
      <c r="C263" s="628"/>
      <c r="D263" s="628"/>
      <c r="E263" s="628"/>
      <c r="F263" s="628"/>
    </row>
    <row r="264" spans="1:6" x14ac:dyDescent="0.25">
      <c r="A264" s="638" t="s">
        <v>408</v>
      </c>
      <c r="B264" s="638"/>
      <c r="C264" s="638"/>
      <c r="D264" s="638"/>
      <c r="E264" s="638"/>
      <c r="F264" s="638"/>
    </row>
    <row r="265" spans="1:6" x14ac:dyDescent="0.25">
      <c r="A265" s="639" t="s">
        <v>244</v>
      </c>
      <c r="B265" s="639"/>
      <c r="C265" s="452" t="s">
        <v>245</v>
      </c>
    </row>
    <row r="269" spans="1:6" x14ac:dyDescent="0.25">
      <c r="A269" s="673" t="s">
        <v>215</v>
      </c>
      <c r="B269" s="673"/>
      <c r="C269" s="640" t="s">
        <v>295</v>
      </c>
      <c r="D269" s="640"/>
      <c r="E269" s="640"/>
      <c r="F269" s="640"/>
    </row>
    <row r="270" spans="1:6" x14ac:dyDescent="0.25">
      <c r="A270" s="672" t="s">
        <v>217</v>
      </c>
      <c r="B270" s="672"/>
      <c r="C270" s="640" t="s">
        <v>125</v>
      </c>
      <c r="D270" s="640"/>
      <c r="E270" s="640"/>
      <c r="F270" s="640"/>
    </row>
    <row r="271" spans="1:6" x14ac:dyDescent="0.25">
      <c r="A271" s="673" t="s">
        <v>218</v>
      </c>
      <c r="B271" s="673"/>
      <c r="C271" s="640" t="s">
        <v>295</v>
      </c>
      <c r="D271" s="640"/>
      <c r="E271" s="640"/>
      <c r="F271" s="640"/>
    </row>
    <row r="272" spans="1:6" ht="15.75" thickBot="1" x14ac:dyDescent="0.3">
      <c r="A272" s="658" t="s">
        <v>219</v>
      </c>
      <c r="B272" s="658"/>
      <c r="C272" s="640" t="s">
        <v>259</v>
      </c>
      <c r="D272" s="640"/>
      <c r="E272" s="640"/>
      <c r="F272" s="640"/>
    </row>
    <row r="273" spans="1:6" x14ac:dyDescent="0.25">
      <c r="A273" s="659" t="s">
        <v>221</v>
      </c>
      <c r="B273" s="660"/>
      <c r="C273" s="663" t="s">
        <v>222</v>
      </c>
      <c r="D273" s="664"/>
      <c r="E273" s="236"/>
      <c r="F273" s="236"/>
    </row>
    <row r="274" spans="1:6" x14ac:dyDescent="0.25">
      <c r="A274" s="661"/>
      <c r="B274" s="662"/>
      <c r="C274" s="662" t="s">
        <v>223</v>
      </c>
      <c r="D274" s="665"/>
      <c r="E274" s="237"/>
      <c r="F274" s="237"/>
    </row>
    <row r="275" spans="1:6" x14ac:dyDescent="0.25">
      <c r="A275" s="661"/>
      <c r="B275" s="662"/>
      <c r="C275" s="238" t="s">
        <v>224</v>
      </c>
      <c r="D275" s="453" t="s">
        <v>225</v>
      </c>
      <c r="E275" s="236"/>
      <c r="F275" s="236"/>
    </row>
    <row r="276" spans="1:6" ht="15.75" thickBot="1" x14ac:dyDescent="0.3">
      <c r="A276" s="674" t="s">
        <v>129</v>
      </c>
      <c r="B276" s="675"/>
      <c r="C276" s="239">
        <v>35</v>
      </c>
      <c r="D276" s="240">
        <v>35</v>
      </c>
      <c r="E276" s="241"/>
      <c r="F276" s="241"/>
    </row>
    <row r="277" spans="1:6" ht="15.75" thickBot="1" x14ac:dyDescent="0.3">
      <c r="A277" s="670" t="s">
        <v>230</v>
      </c>
      <c r="B277" s="671"/>
      <c r="C277" s="242"/>
      <c r="D277" s="243">
        <v>100</v>
      </c>
      <c r="E277" s="244"/>
      <c r="F277" s="244"/>
    </row>
    <row r="278" spans="1:6" x14ac:dyDescent="0.25">
      <c r="A278" s="628"/>
      <c r="B278" s="628"/>
      <c r="C278" s="245"/>
      <c r="D278" s="245"/>
      <c r="E278" s="245"/>
      <c r="F278" s="245"/>
    </row>
    <row r="279" spans="1:6" ht="15.75" thickBot="1" x14ac:dyDescent="0.3">
      <c r="A279" s="629" t="s">
        <v>231</v>
      </c>
      <c r="B279" s="629"/>
      <c r="C279" s="629"/>
      <c r="D279" s="629"/>
      <c r="E279" s="629"/>
      <c r="F279" s="629"/>
    </row>
    <row r="280" spans="1:6" x14ac:dyDescent="0.25">
      <c r="A280" s="630" t="s">
        <v>232</v>
      </c>
      <c r="B280" s="631"/>
      <c r="C280" s="631"/>
      <c r="D280" s="631"/>
      <c r="E280" s="632" t="s">
        <v>233</v>
      </c>
      <c r="F280" s="633"/>
    </row>
    <row r="281" spans="1:6" ht="41.25" thickBot="1" x14ac:dyDescent="0.3">
      <c r="A281" s="246" t="s">
        <v>234</v>
      </c>
      <c r="B281" s="247" t="s">
        <v>235</v>
      </c>
      <c r="C281" s="247" t="s">
        <v>236</v>
      </c>
      <c r="D281" s="247" t="s">
        <v>237</v>
      </c>
      <c r="E281" s="634"/>
      <c r="F281" s="635"/>
    </row>
    <row r="282" spans="1:6" ht="15.75" thickBot="1" x14ac:dyDescent="0.3">
      <c r="A282" s="248" t="s">
        <v>296</v>
      </c>
      <c r="B282" s="249" t="s">
        <v>297</v>
      </c>
      <c r="C282" s="249" t="s">
        <v>298</v>
      </c>
      <c r="D282" s="249" t="s">
        <v>299</v>
      </c>
      <c r="E282" s="636">
        <v>0</v>
      </c>
      <c r="F282" s="637"/>
    </row>
    <row r="283" spans="1:6" x14ac:dyDescent="0.25">
      <c r="A283" s="451"/>
      <c r="B283" s="451"/>
      <c r="C283" s="245"/>
      <c r="D283" s="245"/>
      <c r="E283" s="245"/>
      <c r="F283" s="245"/>
    </row>
    <row r="284" spans="1:6" x14ac:dyDescent="0.25">
      <c r="A284" s="628" t="s">
        <v>242</v>
      </c>
      <c r="B284" s="628"/>
      <c r="C284" s="628"/>
      <c r="D284" s="628"/>
      <c r="E284" s="628"/>
      <c r="F284" s="628"/>
    </row>
    <row r="285" spans="1:6" x14ac:dyDescent="0.25">
      <c r="A285" s="638" t="s">
        <v>300</v>
      </c>
      <c r="B285" s="638"/>
      <c r="C285" s="638"/>
      <c r="D285" s="638"/>
      <c r="E285" s="638"/>
      <c r="F285" s="638"/>
    </row>
    <row r="286" spans="1:6" x14ac:dyDescent="0.25">
      <c r="A286" s="639" t="s">
        <v>244</v>
      </c>
      <c r="B286" s="639"/>
      <c r="C286" s="452" t="s">
        <v>258</v>
      </c>
    </row>
    <row r="290" spans="1:6" x14ac:dyDescent="0.25">
      <c r="A290" s="673" t="s">
        <v>215</v>
      </c>
      <c r="B290" s="673"/>
      <c r="C290" s="640" t="s">
        <v>504</v>
      </c>
      <c r="D290" s="640"/>
      <c r="E290" s="640"/>
      <c r="F290" s="640"/>
    </row>
    <row r="291" spans="1:6" x14ac:dyDescent="0.25">
      <c r="A291" s="672" t="s">
        <v>217</v>
      </c>
      <c r="B291" s="672"/>
      <c r="C291" s="640" t="s">
        <v>157</v>
      </c>
      <c r="D291" s="640"/>
      <c r="E291" s="640"/>
      <c r="F291" s="640"/>
    </row>
    <row r="292" spans="1:6" x14ac:dyDescent="0.25">
      <c r="A292" s="673" t="s">
        <v>218</v>
      </c>
      <c r="B292" s="673"/>
      <c r="C292" s="640" t="s">
        <v>504</v>
      </c>
      <c r="D292" s="640"/>
      <c r="E292" s="640"/>
      <c r="F292" s="640"/>
    </row>
    <row r="293" spans="1:6" ht="15.75" thickBot="1" x14ac:dyDescent="0.3">
      <c r="A293" s="658" t="s">
        <v>219</v>
      </c>
      <c r="B293" s="658"/>
      <c r="C293" s="640" t="s">
        <v>259</v>
      </c>
      <c r="D293" s="640"/>
      <c r="E293" s="640"/>
      <c r="F293" s="640"/>
    </row>
    <row r="294" spans="1:6" x14ac:dyDescent="0.25">
      <c r="A294" s="659" t="s">
        <v>221</v>
      </c>
      <c r="B294" s="660"/>
      <c r="C294" s="663" t="s">
        <v>222</v>
      </c>
      <c r="D294" s="664"/>
      <c r="E294" s="236"/>
      <c r="F294" s="236"/>
    </row>
    <row r="295" spans="1:6" x14ac:dyDescent="0.25">
      <c r="A295" s="661"/>
      <c r="B295" s="662"/>
      <c r="C295" s="662" t="s">
        <v>223</v>
      </c>
      <c r="D295" s="665"/>
      <c r="E295" s="237"/>
      <c r="F295" s="237"/>
    </row>
    <row r="296" spans="1:6" x14ac:dyDescent="0.25">
      <c r="A296" s="661"/>
      <c r="B296" s="662"/>
      <c r="C296" s="238" t="s">
        <v>224</v>
      </c>
      <c r="D296" s="453" t="s">
        <v>225</v>
      </c>
      <c r="E296" s="236"/>
      <c r="F296" s="236"/>
    </row>
    <row r="297" spans="1:6" x14ac:dyDescent="0.25">
      <c r="A297" s="666" t="s">
        <v>95</v>
      </c>
      <c r="B297" s="667"/>
      <c r="C297" s="253">
        <v>70.59</v>
      </c>
      <c r="D297" s="254">
        <v>70.59</v>
      </c>
      <c r="E297" s="241"/>
      <c r="F297" s="241"/>
    </row>
    <row r="298" spans="1:6" x14ac:dyDescent="0.25">
      <c r="A298" s="668" t="s">
        <v>75</v>
      </c>
      <c r="B298" s="669"/>
      <c r="C298" s="47">
        <v>27.06</v>
      </c>
      <c r="D298" s="205">
        <v>27.06</v>
      </c>
    </row>
    <row r="299" spans="1:6" x14ac:dyDescent="0.25">
      <c r="A299" s="678" t="s">
        <v>493</v>
      </c>
      <c r="B299" s="679"/>
      <c r="C299" s="47">
        <v>0</v>
      </c>
      <c r="D299" s="205">
        <v>97.65</v>
      </c>
    </row>
    <row r="300" spans="1:6" x14ac:dyDescent="0.25">
      <c r="A300" s="668" t="s">
        <v>43</v>
      </c>
      <c r="B300" s="669"/>
      <c r="C300" s="47">
        <v>4.71</v>
      </c>
      <c r="D300" s="205">
        <v>4.71</v>
      </c>
    </row>
    <row r="301" spans="1:6" x14ac:dyDescent="0.25">
      <c r="A301" s="678" t="s">
        <v>492</v>
      </c>
      <c r="B301" s="679"/>
      <c r="C301" s="47">
        <v>0</v>
      </c>
      <c r="D301" s="205">
        <v>94.12</v>
      </c>
    </row>
    <row r="302" spans="1:6" ht="15.75" thickBot="1" x14ac:dyDescent="0.3">
      <c r="A302" s="676" t="s">
        <v>43</v>
      </c>
      <c r="B302" s="677"/>
      <c r="C302" s="256">
        <v>5.88</v>
      </c>
      <c r="D302" s="257">
        <v>5.88</v>
      </c>
    </row>
    <row r="303" spans="1:6" ht="15.75" thickBot="1" x14ac:dyDescent="0.3">
      <c r="A303" s="670" t="s">
        <v>230</v>
      </c>
      <c r="B303" s="671"/>
      <c r="C303" s="242"/>
      <c r="D303" s="243">
        <v>100</v>
      </c>
      <c r="E303" s="244"/>
      <c r="F303" s="244"/>
    </row>
    <row r="304" spans="1:6" x14ac:dyDescent="0.25">
      <c r="A304" s="628"/>
      <c r="B304" s="628"/>
      <c r="C304" s="245"/>
      <c r="D304" s="245"/>
      <c r="E304" s="245"/>
      <c r="F304" s="245"/>
    </row>
    <row r="305" spans="1:6" ht="15.75" thickBot="1" x14ac:dyDescent="0.3">
      <c r="A305" s="629" t="s">
        <v>231</v>
      </c>
      <c r="B305" s="629"/>
      <c r="C305" s="629"/>
      <c r="D305" s="629"/>
      <c r="E305" s="629"/>
      <c r="F305" s="629"/>
    </row>
    <row r="306" spans="1:6" x14ac:dyDescent="0.25">
      <c r="A306" s="630" t="s">
        <v>232</v>
      </c>
      <c r="B306" s="631"/>
      <c r="C306" s="631"/>
      <c r="D306" s="631"/>
      <c r="E306" s="632" t="s">
        <v>233</v>
      </c>
      <c r="F306" s="633"/>
    </row>
    <row r="307" spans="1:6" ht="41.25" thickBot="1" x14ac:dyDescent="0.3">
      <c r="A307" s="246" t="s">
        <v>234</v>
      </c>
      <c r="B307" s="247" t="s">
        <v>235</v>
      </c>
      <c r="C307" s="247" t="s">
        <v>236</v>
      </c>
      <c r="D307" s="247" t="s">
        <v>237</v>
      </c>
      <c r="E307" s="634"/>
      <c r="F307" s="635"/>
    </row>
    <row r="308" spans="1:6" ht="15.75" thickBot="1" x14ac:dyDescent="0.3">
      <c r="A308" s="248" t="s">
        <v>503</v>
      </c>
      <c r="B308" s="249" t="s">
        <v>502</v>
      </c>
      <c r="C308" s="249" t="s">
        <v>501</v>
      </c>
      <c r="D308" s="249" t="s">
        <v>500</v>
      </c>
      <c r="E308" s="636">
        <v>0.18</v>
      </c>
      <c r="F308" s="637"/>
    </row>
    <row r="309" spans="1:6" x14ac:dyDescent="0.25">
      <c r="A309" s="451"/>
      <c r="B309" s="451"/>
      <c r="C309" s="245"/>
      <c r="D309" s="245"/>
      <c r="E309" s="245"/>
      <c r="F309" s="245"/>
    </row>
    <row r="310" spans="1:6" x14ac:dyDescent="0.25">
      <c r="A310" s="628" t="s">
        <v>242</v>
      </c>
      <c r="B310" s="628"/>
      <c r="C310" s="628"/>
      <c r="D310" s="628"/>
      <c r="E310" s="628"/>
      <c r="F310" s="628"/>
    </row>
    <row r="311" spans="1:6" x14ac:dyDescent="0.25">
      <c r="A311" s="638" t="s">
        <v>499</v>
      </c>
      <c r="B311" s="638"/>
      <c r="C311" s="638"/>
      <c r="D311" s="638"/>
      <c r="E311" s="638"/>
      <c r="F311" s="638"/>
    </row>
    <row r="312" spans="1:6" x14ac:dyDescent="0.25">
      <c r="A312" s="639" t="s">
        <v>244</v>
      </c>
      <c r="B312" s="639"/>
      <c r="C312" s="452" t="s">
        <v>361</v>
      </c>
    </row>
    <row r="316" spans="1:6" x14ac:dyDescent="0.25">
      <c r="A316" s="673" t="s">
        <v>215</v>
      </c>
      <c r="B316" s="673"/>
      <c r="C316" s="640" t="s">
        <v>494</v>
      </c>
      <c r="D316" s="640"/>
      <c r="E316" s="640"/>
      <c r="F316" s="640"/>
    </row>
    <row r="317" spans="1:6" x14ac:dyDescent="0.25">
      <c r="A317" s="672" t="s">
        <v>217</v>
      </c>
      <c r="B317" s="672"/>
      <c r="C317" s="640" t="s">
        <v>486</v>
      </c>
      <c r="D317" s="640"/>
      <c r="E317" s="640"/>
      <c r="F317" s="640"/>
    </row>
    <row r="318" spans="1:6" x14ac:dyDescent="0.25">
      <c r="A318" s="673" t="s">
        <v>218</v>
      </c>
      <c r="B318" s="673"/>
      <c r="C318" s="640" t="s">
        <v>494</v>
      </c>
      <c r="D318" s="640"/>
      <c r="E318" s="640"/>
      <c r="F318" s="640"/>
    </row>
    <row r="319" spans="1:6" ht="15.75" thickBot="1" x14ac:dyDescent="0.3">
      <c r="A319" s="658" t="s">
        <v>219</v>
      </c>
      <c r="B319" s="658"/>
      <c r="C319" s="640" t="s">
        <v>259</v>
      </c>
      <c r="D319" s="640"/>
      <c r="E319" s="640"/>
      <c r="F319" s="640"/>
    </row>
    <row r="320" spans="1:6" x14ac:dyDescent="0.25">
      <c r="A320" s="659" t="s">
        <v>221</v>
      </c>
      <c r="B320" s="660"/>
      <c r="C320" s="663" t="s">
        <v>222</v>
      </c>
      <c r="D320" s="664"/>
      <c r="E320" s="236"/>
      <c r="F320" s="236"/>
    </row>
    <row r="321" spans="1:6" x14ac:dyDescent="0.25">
      <c r="A321" s="661"/>
      <c r="B321" s="662"/>
      <c r="C321" s="662" t="s">
        <v>223</v>
      </c>
      <c r="D321" s="665"/>
      <c r="E321" s="237"/>
      <c r="F321" s="237"/>
    </row>
    <row r="322" spans="1:6" x14ac:dyDescent="0.25">
      <c r="A322" s="661"/>
      <c r="B322" s="662"/>
      <c r="C322" s="238" t="s">
        <v>224</v>
      </c>
      <c r="D322" s="453" t="s">
        <v>225</v>
      </c>
      <c r="E322" s="236"/>
      <c r="F322" s="236"/>
    </row>
    <row r="323" spans="1:6" x14ac:dyDescent="0.25">
      <c r="A323" s="666" t="s">
        <v>95</v>
      </c>
      <c r="B323" s="667"/>
      <c r="C323" s="253">
        <v>47.06</v>
      </c>
      <c r="D323" s="254">
        <v>47.06</v>
      </c>
      <c r="E323" s="241"/>
      <c r="F323" s="241"/>
    </row>
    <row r="324" spans="1:6" x14ac:dyDescent="0.25">
      <c r="A324" s="668" t="s">
        <v>75</v>
      </c>
      <c r="B324" s="669"/>
      <c r="C324" s="47">
        <v>35.29</v>
      </c>
      <c r="D324" s="205">
        <v>35.29</v>
      </c>
    </row>
    <row r="325" spans="1:6" x14ac:dyDescent="0.25">
      <c r="A325" s="668" t="s">
        <v>33</v>
      </c>
      <c r="B325" s="669"/>
      <c r="C325" s="47">
        <v>4.71</v>
      </c>
      <c r="D325" s="205">
        <v>4.71</v>
      </c>
    </row>
    <row r="326" spans="1:6" x14ac:dyDescent="0.25">
      <c r="A326" s="678" t="s">
        <v>493</v>
      </c>
      <c r="B326" s="679"/>
      <c r="C326" s="47">
        <v>0</v>
      </c>
      <c r="D326" s="205">
        <v>87.06</v>
      </c>
    </row>
    <row r="327" spans="1:6" x14ac:dyDescent="0.25">
      <c r="A327" s="668" t="s">
        <v>483</v>
      </c>
      <c r="B327" s="669"/>
      <c r="C327" s="47">
        <v>17.649999999999999</v>
      </c>
      <c r="D327" s="205">
        <v>11.76</v>
      </c>
    </row>
    <row r="328" spans="1:6" x14ac:dyDescent="0.25">
      <c r="A328" s="668" t="s">
        <v>43</v>
      </c>
      <c r="B328" s="669"/>
      <c r="C328" s="47">
        <v>4.71</v>
      </c>
      <c r="D328" s="205">
        <v>4.71</v>
      </c>
    </row>
    <row r="329" spans="1:6" x14ac:dyDescent="0.25">
      <c r="A329" s="678" t="s">
        <v>492</v>
      </c>
      <c r="B329" s="679"/>
      <c r="C329" s="47">
        <v>0</v>
      </c>
      <c r="D329" s="205">
        <v>94.12</v>
      </c>
    </row>
    <row r="330" spans="1:6" ht="15.75" thickBot="1" x14ac:dyDescent="0.3">
      <c r="A330" s="676" t="s">
        <v>43</v>
      </c>
      <c r="B330" s="677"/>
      <c r="C330" s="256">
        <v>5.88</v>
      </c>
      <c r="D330" s="257">
        <v>5.88</v>
      </c>
    </row>
    <row r="331" spans="1:6" ht="15.75" thickBot="1" x14ac:dyDescent="0.3">
      <c r="A331" s="670" t="s">
        <v>230</v>
      </c>
      <c r="B331" s="671"/>
      <c r="C331" s="242"/>
      <c r="D331" s="243">
        <v>100</v>
      </c>
      <c r="E331" s="244"/>
      <c r="F331" s="244"/>
    </row>
    <row r="332" spans="1:6" x14ac:dyDescent="0.25">
      <c r="A332" s="628"/>
      <c r="B332" s="628"/>
      <c r="C332" s="245"/>
      <c r="D332" s="245"/>
      <c r="E332" s="245"/>
      <c r="F332" s="245"/>
    </row>
    <row r="333" spans="1:6" ht="15.75" thickBot="1" x14ac:dyDescent="0.3">
      <c r="A333" s="629" t="s">
        <v>231</v>
      </c>
      <c r="B333" s="629"/>
      <c r="C333" s="629"/>
      <c r="D333" s="629"/>
      <c r="E333" s="629"/>
      <c r="F333" s="629"/>
    </row>
    <row r="334" spans="1:6" x14ac:dyDescent="0.25">
      <c r="A334" s="630" t="s">
        <v>232</v>
      </c>
      <c r="B334" s="631"/>
      <c r="C334" s="631"/>
      <c r="D334" s="631"/>
      <c r="E334" s="632" t="s">
        <v>233</v>
      </c>
      <c r="F334" s="633"/>
    </row>
    <row r="335" spans="1:6" ht="41.25" thickBot="1" x14ac:dyDescent="0.3">
      <c r="A335" s="246" t="s">
        <v>234</v>
      </c>
      <c r="B335" s="247" t="s">
        <v>235</v>
      </c>
      <c r="C335" s="247" t="s">
        <v>236</v>
      </c>
      <c r="D335" s="247" t="s">
        <v>237</v>
      </c>
      <c r="E335" s="634"/>
      <c r="F335" s="635"/>
    </row>
    <row r="336" spans="1:6" ht="15.75" thickBot="1" x14ac:dyDescent="0.3">
      <c r="A336" s="248" t="s">
        <v>491</v>
      </c>
      <c r="B336" s="249" t="s">
        <v>490</v>
      </c>
      <c r="C336" s="249" t="s">
        <v>489</v>
      </c>
      <c r="D336" s="249" t="s">
        <v>488</v>
      </c>
      <c r="E336" s="636">
        <v>0.82</v>
      </c>
      <c r="F336" s="637"/>
    </row>
    <row r="337" spans="1:6" x14ac:dyDescent="0.25">
      <c r="A337" s="451"/>
      <c r="B337" s="451"/>
      <c r="C337" s="245"/>
      <c r="D337" s="245"/>
      <c r="E337" s="245"/>
      <c r="F337" s="245"/>
    </row>
    <row r="338" spans="1:6" x14ac:dyDescent="0.25">
      <c r="A338" s="628" t="s">
        <v>242</v>
      </c>
      <c r="B338" s="628"/>
      <c r="C338" s="628"/>
      <c r="D338" s="628"/>
      <c r="E338" s="628"/>
      <c r="F338" s="628"/>
    </row>
    <row r="339" spans="1:6" x14ac:dyDescent="0.25">
      <c r="A339" s="638" t="s">
        <v>487</v>
      </c>
      <c r="B339" s="638"/>
      <c r="C339" s="638"/>
      <c r="D339" s="638"/>
      <c r="E339" s="638"/>
      <c r="F339" s="638"/>
    </row>
    <row r="340" spans="1:6" x14ac:dyDescent="0.25">
      <c r="A340" s="639" t="s">
        <v>244</v>
      </c>
      <c r="B340" s="639"/>
      <c r="C340" s="452" t="s">
        <v>361</v>
      </c>
    </row>
    <row r="344" spans="1:6" x14ac:dyDescent="0.25">
      <c r="A344" s="673" t="s">
        <v>215</v>
      </c>
      <c r="B344" s="673"/>
      <c r="C344" s="640" t="s">
        <v>551</v>
      </c>
      <c r="D344" s="640"/>
      <c r="E344" s="640"/>
      <c r="F344" s="640"/>
    </row>
    <row r="345" spans="1:6" x14ac:dyDescent="0.25">
      <c r="A345" s="672" t="s">
        <v>217</v>
      </c>
      <c r="B345" s="672"/>
      <c r="C345" s="640" t="s">
        <v>389</v>
      </c>
      <c r="D345" s="640"/>
      <c r="E345" s="640"/>
      <c r="F345" s="640"/>
    </row>
    <row r="346" spans="1:6" x14ac:dyDescent="0.25">
      <c r="A346" s="673" t="s">
        <v>218</v>
      </c>
      <c r="B346" s="673"/>
      <c r="C346" s="640" t="s">
        <v>551</v>
      </c>
      <c r="D346" s="640"/>
      <c r="E346" s="640"/>
      <c r="F346" s="640"/>
    </row>
    <row r="347" spans="1:6" ht="15.75" thickBot="1" x14ac:dyDescent="0.3">
      <c r="A347" s="658" t="s">
        <v>219</v>
      </c>
      <c r="B347" s="658"/>
      <c r="C347" s="640" t="s">
        <v>259</v>
      </c>
      <c r="D347" s="640"/>
      <c r="E347" s="640"/>
      <c r="F347" s="640"/>
    </row>
    <row r="348" spans="1:6" x14ac:dyDescent="0.25">
      <c r="A348" s="659" t="s">
        <v>221</v>
      </c>
      <c r="B348" s="660"/>
      <c r="C348" s="663" t="s">
        <v>222</v>
      </c>
      <c r="D348" s="664"/>
      <c r="E348" s="236"/>
      <c r="F348" s="236"/>
    </row>
    <row r="349" spans="1:6" x14ac:dyDescent="0.25">
      <c r="A349" s="661"/>
      <c r="B349" s="662"/>
      <c r="C349" s="662" t="s">
        <v>223</v>
      </c>
      <c r="D349" s="665"/>
      <c r="E349" s="237"/>
      <c r="F349" s="237"/>
    </row>
    <row r="350" spans="1:6" x14ac:dyDescent="0.25">
      <c r="A350" s="661"/>
      <c r="B350" s="662"/>
      <c r="C350" s="238" t="s">
        <v>224</v>
      </c>
      <c r="D350" s="453" t="s">
        <v>225</v>
      </c>
      <c r="E350" s="236"/>
      <c r="F350" s="236"/>
    </row>
    <row r="351" spans="1:6" x14ac:dyDescent="0.25">
      <c r="A351" s="666" t="s">
        <v>25</v>
      </c>
      <c r="B351" s="667"/>
      <c r="C351" s="253">
        <v>37.5</v>
      </c>
      <c r="D351" s="254">
        <v>30</v>
      </c>
      <c r="E351" s="241"/>
      <c r="F351" s="241"/>
    </row>
    <row r="352" spans="1:6" x14ac:dyDescent="0.25">
      <c r="A352" s="668" t="s">
        <v>23</v>
      </c>
      <c r="B352" s="669"/>
      <c r="C352" s="47">
        <v>54.8</v>
      </c>
      <c r="D352" s="205">
        <v>40</v>
      </c>
    </row>
    <row r="353" spans="1:6" x14ac:dyDescent="0.25">
      <c r="A353" s="678" t="s">
        <v>301</v>
      </c>
      <c r="B353" s="679"/>
      <c r="C353" s="47">
        <v>0</v>
      </c>
      <c r="D353" s="205">
        <v>0</v>
      </c>
    </row>
    <row r="354" spans="1:6" x14ac:dyDescent="0.25">
      <c r="A354" s="668" t="s">
        <v>29</v>
      </c>
      <c r="B354" s="669"/>
      <c r="C354" s="47">
        <v>25.6</v>
      </c>
      <c r="D354" s="205">
        <v>20</v>
      </c>
    </row>
    <row r="355" spans="1:6" x14ac:dyDescent="0.25">
      <c r="A355" s="678" t="s">
        <v>552</v>
      </c>
      <c r="B355" s="679"/>
      <c r="C355" s="47">
        <v>0</v>
      </c>
      <c r="D355" s="205">
        <v>0</v>
      </c>
    </row>
    <row r="356" spans="1:6" x14ac:dyDescent="0.25">
      <c r="A356" s="668" t="s">
        <v>359</v>
      </c>
      <c r="B356" s="669"/>
      <c r="C356" s="47">
        <v>6.3</v>
      </c>
      <c r="D356" s="205">
        <v>5</v>
      </c>
    </row>
    <row r="357" spans="1:6" ht="15.75" thickBot="1" x14ac:dyDescent="0.3">
      <c r="A357" s="676" t="s">
        <v>27</v>
      </c>
      <c r="B357" s="677"/>
      <c r="C357" s="256">
        <v>5</v>
      </c>
      <c r="D357" s="257">
        <v>5</v>
      </c>
    </row>
    <row r="358" spans="1:6" ht="15.75" thickBot="1" x14ac:dyDescent="0.3">
      <c r="A358" s="670" t="s">
        <v>230</v>
      </c>
      <c r="B358" s="671"/>
      <c r="C358" s="242"/>
      <c r="D358" s="243">
        <v>100</v>
      </c>
      <c r="E358" s="244"/>
      <c r="F358" s="244"/>
    </row>
    <row r="359" spans="1:6" x14ac:dyDescent="0.25">
      <c r="A359" s="628"/>
      <c r="B359" s="628"/>
      <c r="C359" s="245"/>
      <c r="D359" s="245"/>
      <c r="E359" s="245"/>
      <c r="F359" s="245"/>
    </row>
    <row r="360" spans="1:6" ht="15.75" thickBot="1" x14ac:dyDescent="0.3">
      <c r="A360" s="629" t="s">
        <v>231</v>
      </c>
      <c r="B360" s="629"/>
      <c r="C360" s="629"/>
      <c r="D360" s="629"/>
      <c r="E360" s="629"/>
      <c r="F360" s="629"/>
    </row>
    <row r="361" spans="1:6" x14ac:dyDescent="0.25">
      <c r="A361" s="630" t="s">
        <v>232</v>
      </c>
      <c r="B361" s="631"/>
      <c r="C361" s="631"/>
      <c r="D361" s="631"/>
      <c r="E361" s="632" t="s">
        <v>233</v>
      </c>
      <c r="F361" s="633"/>
    </row>
    <row r="362" spans="1:6" ht="41.25" thickBot="1" x14ac:dyDescent="0.3">
      <c r="A362" s="246" t="s">
        <v>234</v>
      </c>
      <c r="B362" s="247" t="s">
        <v>235</v>
      </c>
      <c r="C362" s="247" t="s">
        <v>236</v>
      </c>
      <c r="D362" s="247" t="s">
        <v>237</v>
      </c>
      <c r="E362" s="634"/>
      <c r="F362" s="635"/>
    </row>
    <row r="363" spans="1:6" ht="15.75" thickBot="1" x14ac:dyDescent="0.3">
      <c r="A363" s="248" t="s">
        <v>553</v>
      </c>
      <c r="B363" s="249" t="s">
        <v>554</v>
      </c>
      <c r="C363" s="249" t="s">
        <v>555</v>
      </c>
      <c r="D363" s="249" t="s">
        <v>556</v>
      </c>
      <c r="E363" s="636">
        <v>120</v>
      </c>
      <c r="F363" s="637"/>
    </row>
    <row r="364" spans="1:6" x14ac:dyDescent="0.25">
      <c r="A364" s="451"/>
      <c r="B364" s="451"/>
      <c r="C364" s="245"/>
      <c r="D364" s="245"/>
      <c r="E364" s="245"/>
      <c r="F364" s="245"/>
    </row>
    <row r="365" spans="1:6" x14ac:dyDescent="0.25">
      <c r="A365" s="628" t="s">
        <v>242</v>
      </c>
      <c r="B365" s="628"/>
      <c r="C365" s="628"/>
      <c r="D365" s="628"/>
      <c r="E365" s="628"/>
      <c r="F365" s="628"/>
    </row>
    <row r="366" spans="1:6" x14ac:dyDescent="0.25">
      <c r="A366" s="638" t="s">
        <v>557</v>
      </c>
      <c r="B366" s="638"/>
      <c r="C366" s="638"/>
      <c r="D366" s="638"/>
      <c r="E366" s="638"/>
      <c r="F366" s="638"/>
    </row>
    <row r="367" spans="1:6" x14ac:dyDescent="0.25">
      <c r="A367" s="639" t="s">
        <v>244</v>
      </c>
      <c r="B367" s="639"/>
      <c r="C367" s="452" t="s">
        <v>258</v>
      </c>
    </row>
    <row r="371" spans="1:6" ht="15.75" x14ac:dyDescent="0.25">
      <c r="A371" s="656" t="s">
        <v>215</v>
      </c>
      <c r="B371" s="656"/>
      <c r="C371" s="657">
        <v>257</v>
      </c>
      <c r="D371" s="657"/>
      <c r="E371" s="657"/>
      <c r="F371" s="657"/>
    </row>
    <row r="372" spans="1:6" ht="15.75" x14ac:dyDescent="0.25">
      <c r="A372" s="652" t="s">
        <v>217</v>
      </c>
      <c r="B372" s="652"/>
      <c r="C372" s="653" t="s">
        <v>302</v>
      </c>
      <c r="D372" s="653"/>
      <c r="E372" s="653"/>
      <c r="F372" s="653"/>
    </row>
    <row r="373" spans="1:6" ht="15.75" x14ac:dyDescent="0.25">
      <c r="A373" s="652" t="s">
        <v>218</v>
      </c>
      <c r="B373" s="652"/>
      <c r="C373" s="654">
        <v>257</v>
      </c>
      <c r="D373" s="654"/>
      <c r="E373" s="654"/>
      <c r="F373" s="654"/>
    </row>
    <row r="374" spans="1:6" ht="16.5" thickBot="1" x14ac:dyDescent="0.3">
      <c r="A374" s="655" t="s">
        <v>219</v>
      </c>
      <c r="B374" s="655"/>
      <c r="C374" s="653" t="s">
        <v>259</v>
      </c>
      <c r="D374" s="653"/>
      <c r="E374" s="653"/>
      <c r="F374" s="653"/>
    </row>
    <row r="375" spans="1:6" ht="15.75" x14ac:dyDescent="0.25">
      <c r="A375" s="641" t="s">
        <v>221</v>
      </c>
      <c r="B375" s="642"/>
      <c r="C375" s="645" t="s">
        <v>222</v>
      </c>
      <c r="D375" s="646"/>
      <c r="E375" s="456"/>
      <c r="F375" s="456"/>
    </row>
    <row r="376" spans="1:6" ht="15.75" x14ac:dyDescent="0.25">
      <c r="A376" s="643"/>
      <c r="B376" s="644"/>
      <c r="C376" s="644" t="s">
        <v>223</v>
      </c>
      <c r="D376" s="647"/>
      <c r="E376" s="456"/>
      <c r="F376" s="456"/>
    </row>
    <row r="377" spans="1:6" ht="15.75" x14ac:dyDescent="0.25">
      <c r="A377" s="643"/>
      <c r="B377" s="644"/>
      <c r="C377" s="280" t="s">
        <v>224</v>
      </c>
      <c r="D377" s="281" t="s">
        <v>225</v>
      </c>
      <c r="E377" s="456"/>
      <c r="F377" s="456"/>
    </row>
    <row r="378" spans="1:6" ht="15.75" x14ac:dyDescent="0.25">
      <c r="A378" s="648" t="s">
        <v>303</v>
      </c>
      <c r="B378" s="649"/>
      <c r="C378" s="282">
        <v>95</v>
      </c>
      <c r="D378" s="283">
        <v>87.5</v>
      </c>
      <c r="E378" s="456"/>
      <c r="F378" s="456"/>
    </row>
    <row r="379" spans="1:6" ht="15.75" x14ac:dyDescent="0.25">
      <c r="A379" s="648" t="s">
        <v>304</v>
      </c>
      <c r="B379" s="649"/>
      <c r="C379" s="282">
        <v>115.9</v>
      </c>
      <c r="D379" s="283">
        <v>87.5</v>
      </c>
      <c r="E379" s="456"/>
      <c r="F379" s="456"/>
    </row>
    <row r="380" spans="1:6" ht="15.75" x14ac:dyDescent="0.25">
      <c r="A380" s="650" t="s">
        <v>305</v>
      </c>
      <c r="B380" s="651"/>
      <c r="C380" s="282">
        <v>0</v>
      </c>
      <c r="D380" s="283">
        <v>0</v>
      </c>
      <c r="E380" s="456"/>
      <c r="F380" s="456"/>
    </row>
    <row r="381" spans="1:6" ht="15.75" x14ac:dyDescent="0.25">
      <c r="A381" s="648" t="s">
        <v>155</v>
      </c>
      <c r="B381" s="649"/>
      <c r="C381" s="282">
        <v>16.25</v>
      </c>
      <c r="D381" s="283">
        <v>16.25</v>
      </c>
      <c r="E381" s="456"/>
      <c r="F381" s="456"/>
    </row>
    <row r="382" spans="1:6" ht="15.75" x14ac:dyDescent="0.25">
      <c r="A382" s="648" t="s">
        <v>75</v>
      </c>
      <c r="B382" s="649"/>
      <c r="C382" s="282">
        <v>20</v>
      </c>
      <c r="D382" s="283">
        <v>20</v>
      </c>
      <c r="E382" s="456"/>
      <c r="F382" s="456"/>
    </row>
    <row r="383" spans="1:6" ht="15.75" x14ac:dyDescent="0.25">
      <c r="A383" s="696" t="s">
        <v>306</v>
      </c>
      <c r="B383" s="697"/>
      <c r="C383" s="282">
        <v>20</v>
      </c>
      <c r="D383" s="283">
        <v>20</v>
      </c>
      <c r="E383" s="456"/>
      <c r="F383" s="456"/>
    </row>
    <row r="384" spans="1:6" ht="15.75" x14ac:dyDescent="0.25">
      <c r="A384" s="648" t="s">
        <v>43</v>
      </c>
      <c r="B384" s="649"/>
      <c r="C384" s="282">
        <v>3.75</v>
      </c>
      <c r="D384" s="283">
        <v>3.75</v>
      </c>
      <c r="E384" s="456"/>
      <c r="F384" s="456"/>
    </row>
    <row r="385" spans="1:6" ht="16.5" thickBot="1" x14ac:dyDescent="0.3">
      <c r="A385" s="698" t="s">
        <v>307</v>
      </c>
      <c r="B385" s="699"/>
      <c r="C385" s="284">
        <v>0</v>
      </c>
      <c r="D385" s="285">
        <v>127.5</v>
      </c>
      <c r="E385" s="456"/>
      <c r="F385" s="456"/>
    </row>
    <row r="386" spans="1:6" ht="16.5" thickBot="1" x14ac:dyDescent="0.3">
      <c r="A386" s="700" t="s">
        <v>230</v>
      </c>
      <c r="B386" s="701"/>
      <c r="C386" s="286"/>
      <c r="D386" s="287">
        <v>100</v>
      </c>
      <c r="E386" s="456"/>
      <c r="F386" s="456"/>
    </row>
    <row r="387" spans="1:6" ht="15.75" x14ac:dyDescent="0.25">
      <c r="A387" s="685"/>
      <c r="B387" s="685"/>
      <c r="C387" s="456"/>
      <c r="D387" s="456"/>
      <c r="E387" s="456"/>
      <c r="F387" s="456"/>
    </row>
    <row r="388" spans="1:6" ht="16.5" thickBot="1" x14ac:dyDescent="0.3">
      <c r="A388" s="686" t="s">
        <v>231</v>
      </c>
      <c r="B388" s="686"/>
      <c r="C388" s="686"/>
      <c r="D388" s="686"/>
      <c r="E388" s="686"/>
      <c r="F388" s="686"/>
    </row>
    <row r="389" spans="1:6" ht="15.75" x14ac:dyDescent="0.25">
      <c r="A389" s="687" t="s">
        <v>232</v>
      </c>
      <c r="B389" s="688"/>
      <c r="C389" s="688"/>
      <c r="D389" s="688"/>
      <c r="E389" s="689" t="s">
        <v>233</v>
      </c>
      <c r="F389" s="690"/>
    </row>
    <row r="390" spans="1:6" ht="63.75" thickBot="1" x14ac:dyDescent="0.3">
      <c r="A390" s="288" t="s">
        <v>234</v>
      </c>
      <c r="B390" s="459" t="s">
        <v>235</v>
      </c>
      <c r="C390" s="459" t="s">
        <v>236</v>
      </c>
      <c r="D390" s="459" t="s">
        <v>237</v>
      </c>
      <c r="E390" s="691"/>
      <c r="F390" s="692"/>
    </row>
    <row r="391" spans="1:6" ht="16.5" thickBot="1" x14ac:dyDescent="0.3">
      <c r="A391" s="289">
        <v>16.91</v>
      </c>
      <c r="B391" s="460">
        <v>4.1900000000000004</v>
      </c>
      <c r="C391" s="460">
        <v>8.75</v>
      </c>
      <c r="D391" s="460">
        <v>140</v>
      </c>
      <c r="E391" s="693">
        <v>1.1499999999999999</v>
      </c>
      <c r="F391" s="694"/>
    </row>
    <row r="392" spans="1:6" ht="15.75" x14ac:dyDescent="0.25">
      <c r="A392" s="456"/>
      <c r="B392" s="456"/>
      <c r="C392" s="456"/>
      <c r="D392" s="456"/>
      <c r="E392" s="456"/>
      <c r="F392" s="456"/>
    </row>
    <row r="393" spans="1:6" ht="15.75" x14ac:dyDescent="0.25">
      <c r="A393" s="695" t="s">
        <v>242</v>
      </c>
      <c r="B393" s="695"/>
      <c r="C393" s="695"/>
      <c r="D393" s="695"/>
      <c r="E393" s="695"/>
      <c r="F393" s="695"/>
    </row>
    <row r="394" spans="1:6" ht="15.75" x14ac:dyDescent="0.25">
      <c r="A394" s="653" t="s">
        <v>308</v>
      </c>
      <c r="B394" s="653"/>
      <c r="C394" s="653"/>
      <c r="D394" s="653"/>
      <c r="E394" s="653"/>
      <c r="F394" s="653"/>
    </row>
    <row r="395" spans="1:6" ht="15.75" x14ac:dyDescent="0.25">
      <c r="A395" s="653" t="s">
        <v>309</v>
      </c>
      <c r="B395" s="653"/>
      <c r="C395" s="653"/>
      <c r="D395" s="653"/>
      <c r="E395" s="653"/>
      <c r="F395" s="653"/>
    </row>
    <row r="396" spans="1:6" ht="15.75" x14ac:dyDescent="0.25">
      <c r="A396" s="653" t="s">
        <v>310</v>
      </c>
      <c r="B396" s="653"/>
      <c r="C396" s="653"/>
      <c r="D396" s="653"/>
      <c r="E396" s="653"/>
      <c r="F396" s="653"/>
    </row>
    <row r="397" spans="1:6" ht="15.75" x14ac:dyDescent="0.25">
      <c r="A397" s="684" t="s">
        <v>244</v>
      </c>
      <c r="B397" s="684"/>
      <c r="C397" s="456" t="s">
        <v>258</v>
      </c>
      <c r="D397" s="456"/>
      <c r="E397" s="456"/>
      <c r="F397" s="456"/>
    </row>
    <row r="398" spans="1:6" ht="15.75" x14ac:dyDescent="0.25">
      <c r="A398" s="456"/>
      <c r="B398" s="456"/>
      <c r="C398" s="456"/>
      <c r="D398" s="456"/>
      <c r="E398" s="456"/>
      <c r="F398" s="456"/>
    </row>
    <row r="399" spans="1:6" ht="15.75" x14ac:dyDescent="0.25">
      <c r="A399" s="456"/>
      <c r="B399" s="456"/>
      <c r="C399" s="456"/>
      <c r="D399" s="456"/>
      <c r="E399" s="456"/>
      <c r="F399" s="456"/>
    </row>
    <row r="400" spans="1:6" ht="15.75" x14ac:dyDescent="0.25">
      <c r="A400" s="456"/>
      <c r="B400" s="456"/>
      <c r="C400" s="456"/>
      <c r="D400" s="456"/>
      <c r="E400" s="456"/>
      <c r="F400" s="456"/>
    </row>
    <row r="401" spans="1:6" x14ac:dyDescent="0.25">
      <c r="A401" s="673" t="s">
        <v>215</v>
      </c>
      <c r="B401" s="673"/>
      <c r="C401" s="640" t="s">
        <v>558</v>
      </c>
      <c r="D401" s="640"/>
      <c r="E401" s="640"/>
      <c r="F401" s="640"/>
    </row>
    <row r="402" spans="1:6" x14ac:dyDescent="0.25">
      <c r="A402" s="672" t="s">
        <v>217</v>
      </c>
      <c r="B402" s="672"/>
      <c r="C402" s="640" t="s">
        <v>442</v>
      </c>
      <c r="D402" s="640"/>
      <c r="E402" s="640"/>
      <c r="F402" s="640"/>
    </row>
    <row r="403" spans="1:6" x14ac:dyDescent="0.25">
      <c r="A403" s="673" t="s">
        <v>218</v>
      </c>
      <c r="B403" s="673"/>
      <c r="C403" s="640" t="s">
        <v>558</v>
      </c>
      <c r="D403" s="640"/>
      <c r="E403" s="640"/>
      <c r="F403" s="640"/>
    </row>
    <row r="404" spans="1:6" ht="15.75" thickBot="1" x14ac:dyDescent="0.3">
      <c r="A404" s="658" t="s">
        <v>219</v>
      </c>
      <c r="B404" s="658"/>
      <c r="C404" s="640" t="s">
        <v>259</v>
      </c>
      <c r="D404" s="640"/>
      <c r="E404" s="640"/>
      <c r="F404" s="640"/>
    </row>
    <row r="405" spans="1:6" x14ac:dyDescent="0.25">
      <c r="A405" s="659" t="s">
        <v>221</v>
      </c>
      <c r="B405" s="660"/>
      <c r="C405" s="663" t="s">
        <v>222</v>
      </c>
      <c r="D405" s="664"/>
      <c r="E405" s="236"/>
      <c r="F405" s="236"/>
    </row>
    <row r="406" spans="1:6" x14ac:dyDescent="0.25">
      <c r="A406" s="661"/>
      <c r="B406" s="662"/>
      <c r="C406" s="662" t="s">
        <v>223</v>
      </c>
      <c r="D406" s="665"/>
      <c r="E406" s="237"/>
      <c r="F406" s="237"/>
    </row>
    <row r="407" spans="1:6" x14ac:dyDescent="0.25">
      <c r="A407" s="661"/>
      <c r="B407" s="662"/>
      <c r="C407" s="238" t="s">
        <v>224</v>
      </c>
      <c r="D407" s="453" t="s">
        <v>225</v>
      </c>
      <c r="E407" s="236"/>
      <c r="F407" s="236"/>
    </row>
    <row r="408" spans="1:6" x14ac:dyDescent="0.25">
      <c r="A408" s="666" t="s">
        <v>116</v>
      </c>
      <c r="B408" s="667"/>
      <c r="C408" s="253">
        <v>79.55</v>
      </c>
      <c r="D408" s="254">
        <v>58.64</v>
      </c>
      <c r="E408" s="241"/>
      <c r="F408" s="241"/>
    </row>
    <row r="409" spans="1:6" x14ac:dyDescent="0.25">
      <c r="A409" s="678" t="s">
        <v>559</v>
      </c>
      <c r="B409" s="679"/>
      <c r="C409" s="47">
        <v>0</v>
      </c>
      <c r="D409" s="205">
        <v>0</v>
      </c>
    </row>
    <row r="410" spans="1:6" x14ac:dyDescent="0.25">
      <c r="A410" s="668" t="s">
        <v>23</v>
      </c>
      <c r="B410" s="669"/>
      <c r="C410" s="47">
        <v>79.55</v>
      </c>
      <c r="D410" s="205">
        <v>59.55</v>
      </c>
    </row>
    <row r="411" spans="1:6" x14ac:dyDescent="0.25">
      <c r="A411" s="668" t="s">
        <v>24</v>
      </c>
      <c r="B411" s="669"/>
      <c r="C411" s="47">
        <v>5.91</v>
      </c>
      <c r="D411" s="205">
        <v>5</v>
      </c>
    </row>
    <row r="412" spans="1:6" x14ac:dyDescent="0.25">
      <c r="A412" s="668" t="s">
        <v>43</v>
      </c>
      <c r="B412" s="669"/>
      <c r="C412" s="47">
        <v>2.73</v>
      </c>
      <c r="D412" s="205">
        <v>2.73</v>
      </c>
    </row>
    <row r="413" spans="1:6" x14ac:dyDescent="0.25">
      <c r="A413" s="668" t="s">
        <v>120</v>
      </c>
      <c r="B413" s="669"/>
      <c r="C413" s="47">
        <v>4.55</v>
      </c>
      <c r="D413" s="205">
        <v>4.55</v>
      </c>
    </row>
    <row r="414" spans="1:6" x14ac:dyDescent="0.25">
      <c r="A414" s="678" t="s">
        <v>313</v>
      </c>
      <c r="B414" s="679"/>
      <c r="C414" s="47">
        <v>0</v>
      </c>
      <c r="D414" s="205">
        <v>36.36</v>
      </c>
    </row>
    <row r="415" spans="1:6" ht="15.75" thickBot="1" x14ac:dyDescent="0.3">
      <c r="A415" s="682" t="s">
        <v>560</v>
      </c>
      <c r="B415" s="683"/>
      <c r="C415" s="256">
        <v>0</v>
      </c>
      <c r="D415" s="257">
        <v>63.64</v>
      </c>
    </row>
    <row r="416" spans="1:6" ht="15.75" thickBot="1" x14ac:dyDescent="0.3">
      <c r="A416" s="670" t="s">
        <v>230</v>
      </c>
      <c r="B416" s="671"/>
      <c r="C416" s="242"/>
      <c r="D416" s="243">
        <v>100</v>
      </c>
      <c r="E416" s="244"/>
      <c r="F416" s="244"/>
    </row>
    <row r="417" spans="1:6" x14ac:dyDescent="0.25">
      <c r="A417" s="628"/>
      <c r="B417" s="628"/>
      <c r="C417" s="245"/>
      <c r="D417" s="245"/>
      <c r="E417" s="245"/>
      <c r="F417" s="245"/>
    </row>
    <row r="418" spans="1:6" ht="15.75" thickBot="1" x14ac:dyDescent="0.3">
      <c r="A418" s="629" t="s">
        <v>231</v>
      </c>
      <c r="B418" s="629"/>
      <c r="C418" s="629"/>
      <c r="D418" s="629"/>
      <c r="E418" s="629"/>
      <c r="F418" s="629"/>
    </row>
    <row r="419" spans="1:6" x14ac:dyDescent="0.25">
      <c r="A419" s="630" t="s">
        <v>232</v>
      </c>
      <c r="B419" s="631"/>
      <c r="C419" s="631"/>
      <c r="D419" s="631"/>
      <c r="E419" s="632" t="s">
        <v>233</v>
      </c>
      <c r="F419" s="633"/>
    </row>
    <row r="420" spans="1:6" ht="41.25" thickBot="1" x14ac:dyDescent="0.3">
      <c r="A420" s="246" t="s">
        <v>234</v>
      </c>
      <c r="B420" s="247" t="s">
        <v>235</v>
      </c>
      <c r="C420" s="247" t="s">
        <v>236</v>
      </c>
      <c r="D420" s="247" t="s">
        <v>237</v>
      </c>
      <c r="E420" s="634"/>
      <c r="F420" s="635"/>
    </row>
    <row r="421" spans="1:6" ht="15.75" thickBot="1" x14ac:dyDescent="0.3">
      <c r="A421" s="248" t="s">
        <v>561</v>
      </c>
      <c r="B421" s="249" t="s">
        <v>562</v>
      </c>
      <c r="C421" s="249" t="s">
        <v>563</v>
      </c>
      <c r="D421" s="249" t="s">
        <v>564</v>
      </c>
      <c r="E421" s="636">
        <v>4.08</v>
      </c>
      <c r="F421" s="637"/>
    </row>
    <row r="422" spans="1:6" x14ac:dyDescent="0.25">
      <c r="A422" s="451"/>
      <c r="B422" s="451"/>
      <c r="C422" s="245"/>
      <c r="D422" s="245"/>
      <c r="E422" s="245"/>
      <c r="F422" s="245"/>
    </row>
    <row r="423" spans="1:6" x14ac:dyDescent="0.25">
      <c r="A423" s="628" t="s">
        <v>242</v>
      </c>
      <c r="B423" s="628"/>
      <c r="C423" s="628"/>
      <c r="D423" s="628"/>
      <c r="E423" s="628"/>
      <c r="F423" s="628"/>
    </row>
    <row r="424" spans="1:6" x14ac:dyDescent="0.25">
      <c r="A424" s="638" t="s">
        <v>565</v>
      </c>
      <c r="B424" s="638"/>
      <c r="C424" s="638"/>
      <c r="D424" s="638"/>
      <c r="E424" s="638"/>
      <c r="F424" s="638"/>
    </row>
    <row r="425" spans="1:6" x14ac:dyDescent="0.25">
      <c r="A425" s="639" t="s">
        <v>244</v>
      </c>
      <c r="B425" s="639"/>
      <c r="C425" s="452" t="s">
        <v>261</v>
      </c>
    </row>
    <row r="428" spans="1:6" x14ac:dyDescent="0.25">
      <c r="A428" s="628"/>
      <c r="B428" s="628"/>
      <c r="C428" s="245"/>
      <c r="D428" s="245"/>
      <c r="E428" s="245"/>
      <c r="F428" s="245"/>
    </row>
    <row r="429" spans="1:6" x14ac:dyDescent="0.25">
      <c r="A429" s="673" t="s">
        <v>215</v>
      </c>
      <c r="B429" s="673"/>
      <c r="C429" s="640" t="s">
        <v>311</v>
      </c>
      <c r="D429" s="640"/>
      <c r="E429" s="640"/>
      <c r="F429" s="640"/>
    </row>
    <row r="430" spans="1:6" x14ac:dyDescent="0.25">
      <c r="A430" s="672" t="s">
        <v>217</v>
      </c>
      <c r="B430" s="672"/>
      <c r="C430" s="640" t="s">
        <v>115</v>
      </c>
      <c r="D430" s="640"/>
      <c r="E430" s="640"/>
      <c r="F430" s="640"/>
    </row>
    <row r="431" spans="1:6" x14ac:dyDescent="0.25">
      <c r="A431" s="673" t="s">
        <v>218</v>
      </c>
      <c r="B431" s="673"/>
      <c r="C431" s="640" t="s">
        <v>311</v>
      </c>
      <c r="D431" s="640"/>
      <c r="E431" s="640"/>
      <c r="F431" s="640"/>
    </row>
    <row r="432" spans="1:6" ht="15.75" thickBot="1" x14ac:dyDescent="0.3">
      <c r="A432" s="658" t="s">
        <v>219</v>
      </c>
      <c r="B432" s="658"/>
      <c r="C432" s="640" t="s">
        <v>259</v>
      </c>
      <c r="D432" s="640"/>
      <c r="E432" s="640"/>
      <c r="F432" s="640"/>
    </row>
    <row r="433" spans="1:6" x14ac:dyDescent="0.25">
      <c r="A433" s="659" t="s">
        <v>221</v>
      </c>
      <c r="B433" s="660"/>
      <c r="C433" s="663" t="s">
        <v>222</v>
      </c>
      <c r="D433" s="664"/>
      <c r="E433" s="236"/>
      <c r="F433" s="236"/>
    </row>
    <row r="434" spans="1:6" x14ac:dyDescent="0.25">
      <c r="A434" s="661"/>
      <c r="B434" s="662"/>
      <c r="C434" s="662" t="s">
        <v>223</v>
      </c>
      <c r="D434" s="665"/>
      <c r="E434" s="237"/>
      <c r="F434" s="237"/>
    </row>
    <row r="435" spans="1:6" x14ac:dyDescent="0.25">
      <c r="A435" s="661"/>
      <c r="B435" s="662"/>
      <c r="C435" s="238" t="s">
        <v>224</v>
      </c>
      <c r="D435" s="453" t="s">
        <v>225</v>
      </c>
      <c r="E435" s="236"/>
      <c r="F435" s="236"/>
    </row>
    <row r="436" spans="1:6" x14ac:dyDescent="0.25">
      <c r="A436" s="666" t="s">
        <v>116</v>
      </c>
      <c r="B436" s="667"/>
      <c r="C436" s="253">
        <v>109.38</v>
      </c>
      <c r="D436" s="254">
        <v>80.62</v>
      </c>
      <c r="E436" s="241"/>
      <c r="F436" s="241"/>
    </row>
    <row r="437" spans="1:6" x14ac:dyDescent="0.25">
      <c r="A437" s="678" t="s">
        <v>312</v>
      </c>
      <c r="B437" s="679"/>
      <c r="C437" s="47">
        <v>0</v>
      </c>
      <c r="D437" s="205">
        <v>0</v>
      </c>
    </row>
    <row r="438" spans="1:6" x14ac:dyDescent="0.25">
      <c r="A438" s="678" t="s">
        <v>313</v>
      </c>
      <c r="B438" s="679"/>
      <c r="C438" s="47">
        <v>0</v>
      </c>
      <c r="D438" s="205">
        <v>50</v>
      </c>
    </row>
    <row r="439" spans="1:6" x14ac:dyDescent="0.25">
      <c r="A439" s="668" t="s">
        <v>29</v>
      </c>
      <c r="B439" s="669"/>
      <c r="C439" s="47">
        <v>11.88</v>
      </c>
      <c r="D439" s="205">
        <v>9.3800000000000008</v>
      </c>
    </row>
    <row r="440" spans="1:6" x14ac:dyDescent="0.25">
      <c r="A440" s="668" t="s">
        <v>24</v>
      </c>
      <c r="B440" s="669"/>
      <c r="C440" s="47">
        <v>10.62</v>
      </c>
      <c r="D440" s="205">
        <v>8.75</v>
      </c>
    </row>
    <row r="441" spans="1:6" x14ac:dyDescent="0.25">
      <c r="A441" s="668" t="s">
        <v>120</v>
      </c>
      <c r="B441" s="669"/>
      <c r="C441" s="47">
        <v>3.75</v>
      </c>
      <c r="D441" s="205">
        <v>3.75</v>
      </c>
    </row>
    <row r="442" spans="1:6" x14ac:dyDescent="0.25">
      <c r="A442" s="668" t="s">
        <v>43</v>
      </c>
      <c r="B442" s="669"/>
      <c r="C442" s="47">
        <v>3.12</v>
      </c>
      <c r="D442" s="205">
        <v>3.12</v>
      </c>
    </row>
    <row r="443" spans="1:6" x14ac:dyDescent="0.25">
      <c r="A443" s="668" t="s">
        <v>33</v>
      </c>
      <c r="B443" s="669"/>
      <c r="C443" s="47">
        <v>2.5</v>
      </c>
      <c r="D443" s="205">
        <v>2.5</v>
      </c>
    </row>
    <row r="444" spans="1:6" x14ac:dyDescent="0.25">
      <c r="A444" s="668" t="s">
        <v>314</v>
      </c>
      <c r="B444" s="669"/>
      <c r="C444" s="47">
        <v>0</v>
      </c>
      <c r="D444" s="205">
        <v>33.119999999999997</v>
      </c>
    </row>
    <row r="445" spans="1:6" x14ac:dyDescent="0.25">
      <c r="A445" s="668" t="s">
        <v>315</v>
      </c>
      <c r="B445" s="669"/>
      <c r="C445" s="47">
        <v>33.119999999999997</v>
      </c>
      <c r="D445" s="205">
        <v>33.119999999999997</v>
      </c>
    </row>
    <row r="446" spans="1:6" ht="15.75" thickBot="1" x14ac:dyDescent="0.3">
      <c r="A446" s="682" t="s">
        <v>316</v>
      </c>
      <c r="B446" s="683"/>
      <c r="C446" s="256">
        <v>0</v>
      </c>
      <c r="D446" s="257">
        <v>50</v>
      </c>
    </row>
    <row r="447" spans="1:6" ht="15.75" thickBot="1" x14ac:dyDescent="0.3">
      <c r="A447" s="670" t="s">
        <v>230</v>
      </c>
      <c r="B447" s="671"/>
      <c r="C447" s="242"/>
      <c r="D447" s="243">
        <v>100</v>
      </c>
      <c r="E447" s="244"/>
      <c r="F447" s="244"/>
    </row>
    <row r="448" spans="1:6" x14ac:dyDescent="0.25">
      <c r="A448" s="628"/>
      <c r="B448" s="628"/>
      <c r="C448" s="245"/>
      <c r="D448" s="245"/>
      <c r="E448" s="245"/>
      <c r="F448" s="245"/>
    </row>
    <row r="449" spans="1:6" ht="15.75" thickBot="1" x14ac:dyDescent="0.3">
      <c r="A449" s="629" t="s">
        <v>231</v>
      </c>
      <c r="B449" s="629"/>
      <c r="C449" s="629"/>
      <c r="D449" s="629"/>
      <c r="E449" s="629"/>
      <c r="F449" s="629"/>
    </row>
    <row r="450" spans="1:6" x14ac:dyDescent="0.25">
      <c r="A450" s="630" t="s">
        <v>232</v>
      </c>
      <c r="B450" s="631"/>
      <c r="C450" s="631"/>
      <c r="D450" s="631"/>
      <c r="E450" s="632" t="s">
        <v>233</v>
      </c>
      <c r="F450" s="633"/>
    </row>
    <row r="451" spans="1:6" ht="41.25" thickBot="1" x14ac:dyDescent="0.3">
      <c r="A451" s="246" t="s">
        <v>234</v>
      </c>
      <c r="B451" s="247" t="s">
        <v>235</v>
      </c>
      <c r="C451" s="247" t="s">
        <v>236</v>
      </c>
      <c r="D451" s="247" t="s">
        <v>237</v>
      </c>
      <c r="E451" s="634"/>
      <c r="F451" s="635"/>
    </row>
    <row r="452" spans="1:6" ht="15.75" thickBot="1" x14ac:dyDescent="0.3">
      <c r="A452" s="248" t="s">
        <v>317</v>
      </c>
      <c r="B452" s="249" t="s">
        <v>318</v>
      </c>
      <c r="C452" s="249" t="s">
        <v>319</v>
      </c>
      <c r="D452" s="249" t="s">
        <v>320</v>
      </c>
      <c r="E452" s="636">
        <v>0.69</v>
      </c>
      <c r="F452" s="637"/>
    </row>
    <row r="453" spans="1:6" x14ac:dyDescent="0.25">
      <c r="A453" s="451"/>
      <c r="B453" s="451"/>
      <c r="C453" s="245"/>
      <c r="D453" s="245"/>
      <c r="E453" s="245"/>
      <c r="F453" s="245"/>
    </row>
    <row r="454" spans="1:6" x14ac:dyDescent="0.25">
      <c r="A454" s="628" t="s">
        <v>242</v>
      </c>
      <c r="B454" s="628"/>
      <c r="C454" s="628"/>
      <c r="D454" s="628"/>
      <c r="E454" s="628"/>
      <c r="F454" s="628"/>
    </row>
    <row r="455" spans="1:6" x14ac:dyDescent="0.25">
      <c r="A455" s="638" t="s">
        <v>321</v>
      </c>
      <c r="B455" s="638"/>
      <c r="C455" s="638"/>
      <c r="D455" s="638"/>
      <c r="E455" s="638"/>
      <c r="F455" s="638"/>
    </row>
    <row r="456" spans="1:6" x14ac:dyDescent="0.25">
      <c r="A456" s="639" t="s">
        <v>244</v>
      </c>
      <c r="B456" s="639"/>
      <c r="C456" s="452" t="s">
        <v>261</v>
      </c>
    </row>
    <row r="459" spans="1:6" x14ac:dyDescent="0.25">
      <c r="A459" s="628"/>
      <c r="B459" s="628"/>
      <c r="C459" s="245"/>
      <c r="D459" s="245"/>
      <c r="E459" s="245"/>
      <c r="F459" s="245"/>
    </row>
    <row r="460" spans="1:6" x14ac:dyDescent="0.25">
      <c r="A460" s="268"/>
      <c r="B460" s="268"/>
    </row>
    <row r="461" spans="1:6" x14ac:dyDescent="0.25">
      <c r="A461" s="268"/>
      <c r="B461" s="268"/>
    </row>
    <row r="462" spans="1:6" x14ac:dyDescent="0.25">
      <c r="A462" s="673" t="s">
        <v>215</v>
      </c>
      <c r="B462" s="673"/>
      <c r="C462" s="640" t="s">
        <v>521</v>
      </c>
      <c r="D462" s="640"/>
      <c r="E462" s="640"/>
      <c r="F462" s="640"/>
    </row>
    <row r="463" spans="1:6" x14ac:dyDescent="0.25">
      <c r="A463" s="672" t="s">
        <v>217</v>
      </c>
      <c r="B463" s="672"/>
      <c r="C463" s="640" t="s">
        <v>507</v>
      </c>
      <c r="D463" s="640"/>
      <c r="E463" s="640"/>
      <c r="F463" s="640"/>
    </row>
    <row r="464" spans="1:6" x14ac:dyDescent="0.25">
      <c r="A464" s="673" t="s">
        <v>218</v>
      </c>
      <c r="B464" s="673"/>
      <c r="C464" s="640" t="s">
        <v>521</v>
      </c>
      <c r="D464" s="640"/>
      <c r="E464" s="640"/>
      <c r="F464" s="640"/>
    </row>
    <row r="465" spans="1:6" ht="15.75" thickBot="1" x14ac:dyDescent="0.3">
      <c r="A465" s="658" t="s">
        <v>219</v>
      </c>
      <c r="B465" s="658"/>
      <c r="C465" s="640" t="s">
        <v>259</v>
      </c>
      <c r="D465" s="640"/>
      <c r="E465" s="640"/>
      <c r="F465" s="640"/>
    </row>
    <row r="466" spans="1:6" x14ac:dyDescent="0.25">
      <c r="A466" s="659" t="s">
        <v>221</v>
      </c>
      <c r="B466" s="660"/>
      <c r="C466" s="663" t="s">
        <v>222</v>
      </c>
      <c r="D466" s="664"/>
      <c r="E466" s="236"/>
      <c r="F466" s="236"/>
    </row>
    <row r="467" spans="1:6" x14ac:dyDescent="0.25">
      <c r="A467" s="661"/>
      <c r="B467" s="662"/>
      <c r="C467" s="662" t="s">
        <v>223</v>
      </c>
      <c r="D467" s="665"/>
      <c r="E467" s="237"/>
      <c r="F467" s="237"/>
    </row>
    <row r="468" spans="1:6" x14ac:dyDescent="0.25">
      <c r="A468" s="661"/>
      <c r="B468" s="662"/>
      <c r="C468" s="238" t="s">
        <v>224</v>
      </c>
      <c r="D468" s="453" t="s">
        <v>225</v>
      </c>
      <c r="E468" s="236"/>
      <c r="F468" s="236"/>
    </row>
    <row r="469" spans="1:6" x14ac:dyDescent="0.25">
      <c r="A469" s="666" t="s">
        <v>31</v>
      </c>
      <c r="B469" s="667"/>
      <c r="C469" s="253">
        <v>122.5</v>
      </c>
      <c r="D469" s="254">
        <v>73.75</v>
      </c>
      <c r="E469" s="241"/>
      <c r="F469" s="241"/>
    </row>
    <row r="470" spans="1:6" x14ac:dyDescent="0.25">
      <c r="A470" s="668" t="s">
        <v>322</v>
      </c>
      <c r="B470" s="669"/>
      <c r="C470" s="47">
        <v>158.75</v>
      </c>
      <c r="D470" s="205">
        <v>73.75</v>
      </c>
    </row>
    <row r="471" spans="1:6" x14ac:dyDescent="0.25">
      <c r="A471" s="668" t="s">
        <v>520</v>
      </c>
      <c r="B471" s="669"/>
      <c r="C471" s="47">
        <v>126.25</v>
      </c>
      <c r="D471" s="205">
        <v>73.75</v>
      </c>
    </row>
    <row r="472" spans="1:6" x14ac:dyDescent="0.25">
      <c r="A472" s="678" t="s">
        <v>519</v>
      </c>
      <c r="B472" s="679"/>
      <c r="C472" s="47">
        <v>0</v>
      </c>
      <c r="D472" s="205">
        <v>0</v>
      </c>
    </row>
    <row r="473" spans="1:6" x14ac:dyDescent="0.25">
      <c r="A473" s="668" t="s">
        <v>323</v>
      </c>
      <c r="B473" s="669"/>
      <c r="C473" s="47">
        <v>106.25</v>
      </c>
      <c r="D473" s="205">
        <v>73.75</v>
      </c>
    </row>
    <row r="474" spans="1:6" x14ac:dyDescent="0.25">
      <c r="A474" s="668" t="s">
        <v>325</v>
      </c>
      <c r="B474" s="669"/>
      <c r="C474" s="47">
        <v>105</v>
      </c>
      <c r="D474" s="205">
        <v>73.75</v>
      </c>
    </row>
    <row r="475" spans="1:6" x14ac:dyDescent="0.25">
      <c r="A475" s="668" t="s">
        <v>324</v>
      </c>
      <c r="B475" s="669"/>
      <c r="C475" s="47">
        <v>75</v>
      </c>
      <c r="D475" s="205">
        <v>73.75</v>
      </c>
    </row>
    <row r="476" spans="1:6" x14ac:dyDescent="0.25">
      <c r="A476" s="668" t="s">
        <v>155</v>
      </c>
      <c r="B476" s="669"/>
      <c r="C476" s="47">
        <v>18.75</v>
      </c>
      <c r="D476" s="205">
        <v>18.75</v>
      </c>
    </row>
    <row r="477" spans="1:6" x14ac:dyDescent="0.25">
      <c r="A477" s="668" t="s">
        <v>75</v>
      </c>
      <c r="B477" s="669"/>
      <c r="C477" s="47">
        <v>22.5</v>
      </c>
      <c r="D477" s="205">
        <v>22.5</v>
      </c>
    </row>
    <row r="478" spans="1:6" x14ac:dyDescent="0.25">
      <c r="A478" s="668" t="s">
        <v>315</v>
      </c>
      <c r="B478" s="669"/>
      <c r="C478" s="47">
        <v>22.5</v>
      </c>
      <c r="D478" s="205">
        <v>22.5</v>
      </c>
    </row>
    <row r="479" spans="1:6" ht="15.75" thickBot="1" x14ac:dyDescent="0.3">
      <c r="A479" s="682" t="s">
        <v>307</v>
      </c>
      <c r="B479" s="683"/>
      <c r="C479" s="256">
        <v>0</v>
      </c>
      <c r="D479" s="257">
        <v>115</v>
      </c>
    </row>
    <row r="480" spans="1:6" ht="15.75" thickBot="1" x14ac:dyDescent="0.3">
      <c r="A480" s="670" t="s">
        <v>230</v>
      </c>
      <c r="B480" s="671"/>
      <c r="C480" s="242"/>
      <c r="D480" s="243">
        <v>100</v>
      </c>
      <c r="E480" s="244"/>
      <c r="F480" s="244"/>
    </row>
    <row r="481" spans="1:6" x14ac:dyDescent="0.25">
      <c r="A481" s="628"/>
      <c r="B481" s="628"/>
      <c r="C481" s="245"/>
      <c r="D481" s="245"/>
      <c r="E481" s="245"/>
      <c r="F481" s="245"/>
    </row>
    <row r="482" spans="1:6" ht="15.75" thickBot="1" x14ac:dyDescent="0.3">
      <c r="A482" s="629" t="s">
        <v>231</v>
      </c>
      <c r="B482" s="629"/>
      <c r="C482" s="629"/>
      <c r="D482" s="629"/>
      <c r="E482" s="629"/>
      <c r="F482" s="629"/>
    </row>
    <row r="483" spans="1:6" x14ac:dyDescent="0.25">
      <c r="A483" s="630" t="s">
        <v>232</v>
      </c>
      <c r="B483" s="631"/>
      <c r="C483" s="631"/>
      <c r="D483" s="631"/>
      <c r="E483" s="632" t="s">
        <v>233</v>
      </c>
      <c r="F483" s="633"/>
    </row>
    <row r="484" spans="1:6" ht="41.25" thickBot="1" x14ac:dyDescent="0.3">
      <c r="A484" s="246" t="s">
        <v>234</v>
      </c>
      <c r="B484" s="247" t="s">
        <v>235</v>
      </c>
      <c r="C484" s="247" t="s">
        <v>236</v>
      </c>
      <c r="D484" s="247" t="s">
        <v>237</v>
      </c>
      <c r="E484" s="634"/>
      <c r="F484" s="635"/>
    </row>
    <row r="485" spans="1:6" ht="15.75" thickBot="1" x14ac:dyDescent="0.3">
      <c r="A485" s="248" t="s">
        <v>518</v>
      </c>
      <c r="B485" s="249" t="s">
        <v>517</v>
      </c>
      <c r="C485" s="249" t="s">
        <v>516</v>
      </c>
      <c r="D485" s="249" t="s">
        <v>515</v>
      </c>
      <c r="E485" s="636">
        <v>0.49</v>
      </c>
      <c r="F485" s="637"/>
    </row>
    <row r="486" spans="1:6" x14ac:dyDescent="0.25">
      <c r="A486" s="451"/>
      <c r="B486" s="451"/>
      <c r="C486" s="245"/>
      <c r="D486" s="245"/>
      <c r="E486" s="245"/>
      <c r="F486" s="245"/>
    </row>
    <row r="487" spans="1:6" x14ac:dyDescent="0.25">
      <c r="A487" s="628" t="s">
        <v>242</v>
      </c>
      <c r="B487" s="628"/>
      <c r="C487" s="628"/>
      <c r="D487" s="628"/>
      <c r="E487" s="628"/>
      <c r="F487" s="628"/>
    </row>
    <row r="488" spans="1:6" x14ac:dyDescent="0.25">
      <c r="A488" s="638" t="s">
        <v>514</v>
      </c>
      <c r="B488" s="638"/>
      <c r="C488" s="638"/>
      <c r="D488" s="638"/>
      <c r="E488" s="638"/>
      <c r="F488" s="638"/>
    </row>
    <row r="489" spans="1:6" x14ac:dyDescent="0.25">
      <c r="A489" s="639" t="s">
        <v>244</v>
      </c>
      <c r="B489" s="639"/>
      <c r="C489" s="452" t="s">
        <v>258</v>
      </c>
    </row>
    <row r="493" spans="1:6" x14ac:dyDescent="0.25">
      <c r="A493" s="673" t="s">
        <v>215</v>
      </c>
      <c r="B493" s="673"/>
      <c r="C493" s="640" t="s">
        <v>326</v>
      </c>
      <c r="D493" s="640"/>
      <c r="E493" s="640"/>
      <c r="F493" s="640"/>
    </row>
    <row r="494" spans="1:6" x14ac:dyDescent="0.25">
      <c r="A494" s="672" t="s">
        <v>217</v>
      </c>
      <c r="B494" s="672"/>
      <c r="C494" s="640" t="s">
        <v>89</v>
      </c>
      <c r="D494" s="640"/>
      <c r="E494" s="640"/>
      <c r="F494" s="640"/>
    </row>
    <row r="495" spans="1:6" x14ac:dyDescent="0.25">
      <c r="A495" s="673" t="s">
        <v>218</v>
      </c>
      <c r="B495" s="673"/>
      <c r="C495" s="640" t="s">
        <v>326</v>
      </c>
      <c r="D495" s="640"/>
      <c r="E495" s="640"/>
      <c r="F495" s="640"/>
    </row>
    <row r="496" spans="1:6" ht="15.75" thickBot="1" x14ac:dyDescent="0.3">
      <c r="A496" s="658" t="s">
        <v>219</v>
      </c>
      <c r="B496" s="658"/>
      <c r="C496" s="640" t="s">
        <v>327</v>
      </c>
      <c r="D496" s="640"/>
      <c r="E496" s="640"/>
      <c r="F496" s="640"/>
    </row>
    <row r="497" spans="1:6" x14ac:dyDescent="0.25">
      <c r="A497" s="659" t="s">
        <v>221</v>
      </c>
      <c r="B497" s="660"/>
      <c r="C497" s="663" t="s">
        <v>222</v>
      </c>
      <c r="D497" s="664"/>
      <c r="E497" s="236"/>
      <c r="F497" s="236"/>
    </row>
    <row r="498" spans="1:6" x14ac:dyDescent="0.25">
      <c r="A498" s="661"/>
      <c r="B498" s="662"/>
      <c r="C498" s="662" t="s">
        <v>223</v>
      </c>
      <c r="D498" s="665"/>
      <c r="E498" s="237"/>
      <c r="F498" s="237"/>
    </row>
    <row r="499" spans="1:6" x14ac:dyDescent="0.25">
      <c r="A499" s="661"/>
      <c r="B499" s="662"/>
      <c r="C499" s="238" t="s">
        <v>224</v>
      </c>
      <c r="D499" s="453" t="s">
        <v>225</v>
      </c>
      <c r="E499" s="236"/>
      <c r="F499" s="236"/>
    </row>
    <row r="500" spans="1:6" x14ac:dyDescent="0.25">
      <c r="A500" s="666" t="s">
        <v>328</v>
      </c>
      <c r="B500" s="667"/>
      <c r="C500" s="253">
        <v>109</v>
      </c>
      <c r="D500" s="254">
        <v>80</v>
      </c>
      <c r="E500" s="241"/>
      <c r="F500" s="241"/>
    </row>
    <row r="501" spans="1:6" x14ac:dyDescent="0.25">
      <c r="A501" s="668" t="s">
        <v>304</v>
      </c>
      <c r="B501" s="669"/>
      <c r="C501" s="47">
        <v>106</v>
      </c>
      <c r="D501" s="205">
        <v>80</v>
      </c>
    </row>
    <row r="502" spans="1:6" x14ac:dyDescent="0.25">
      <c r="A502" s="668" t="s">
        <v>61</v>
      </c>
      <c r="B502" s="669"/>
      <c r="C502" s="47">
        <v>14</v>
      </c>
      <c r="D502" s="205">
        <v>14</v>
      </c>
    </row>
    <row r="503" spans="1:6" x14ac:dyDescent="0.25">
      <c r="A503" s="668" t="s">
        <v>67</v>
      </c>
      <c r="B503" s="669"/>
      <c r="C503" s="47">
        <v>20</v>
      </c>
      <c r="D503" s="205">
        <v>20</v>
      </c>
    </row>
    <row r="504" spans="1:6" x14ac:dyDescent="0.25">
      <c r="A504" s="668" t="s">
        <v>315</v>
      </c>
      <c r="B504" s="669"/>
      <c r="C504" s="47">
        <v>20</v>
      </c>
      <c r="D504" s="205">
        <v>20</v>
      </c>
    </row>
    <row r="505" spans="1:6" x14ac:dyDescent="0.25">
      <c r="A505" s="668" t="s">
        <v>95</v>
      </c>
      <c r="B505" s="669"/>
      <c r="C505" s="47">
        <v>12</v>
      </c>
      <c r="D505" s="205">
        <v>12</v>
      </c>
    </row>
    <row r="506" spans="1:6" x14ac:dyDescent="0.25">
      <c r="A506" s="678" t="s">
        <v>307</v>
      </c>
      <c r="B506" s="679"/>
      <c r="C506" s="47">
        <v>0</v>
      </c>
      <c r="D506" s="205">
        <v>117</v>
      </c>
    </row>
    <row r="507" spans="1:6" ht="15.75" thickBot="1" x14ac:dyDescent="0.3">
      <c r="A507" s="682" t="s">
        <v>329</v>
      </c>
      <c r="B507" s="683"/>
      <c r="C507" s="256">
        <v>0</v>
      </c>
      <c r="D507" s="257">
        <v>100</v>
      </c>
    </row>
    <row r="508" spans="1:6" ht="15.75" thickBot="1" x14ac:dyDescent="0.3">
      <c r="A508" s="670" t="s">
        <v>230</v>
      </c>
      <c r="B508" s="671"/>
      <c r="C508" s="242"/>
      <c r="D508" s="243">
        <v>100</v>
      </c>
      <c r="E508" s="244"/>
      <c r="F508" s="244"/>
    </row>
    <row r="509" spans="1:6" x14ac:dyDescent="0.25">
      <c r="A509" s="628"/>
      <c r="B509" s="628"/>
      <c r="C509" s="245"/>
      <c r="D509" s="245"/>
      <c r="E509" s="245"/>
      <c r="F509" s="245"/>
    </row>
    <row r="510" spans="1:6" ht="15.75" thickBot="1" x14ac:dyDescent="0.3">
      <c r="A510" s="629" t="s">
        <v>231</v>
      </c>
      <c r="B510" s="629"/>
      <c r="C510" s="629"/>
      <c r="D510" s="629"/>
      <c r="E510" s="629"/>
      <c r="F510" s="629"/>
    </row>
    <row r="511" spans="1:6" x14ac:dyDescent="0.25">
      <c r="A511" s="630" t="s">
        <v>232</v>
      </c>
      <c r="B511" s="631"/>
      <c r="C511" s="631"/>
      <c r="D511" s="631"/>
      <c r="E511" s="632" t="s">
        <v>233</v>
      </c>
      <c r="F511" s="633"/>
    </row>
    <row r="512" spans="1:6" ht="41.25" thickBot="1" x14ac:dyDescent="0.3">
      <c r="A512" s="246" t="s">
        <v>234</v>
      </c>
      <c r="B512" s="247" t="s">
        <v>235</v>
      </c>
      <c r="C512" s="247" t="s">
        <v>236</v>
      </c>
      <c r="D512" s="247" t="s">
        <v>237</v>
      </c>
      <c r="E512" s="634"/>
      <c r="F512" s="635"/>
    </row>
    <row r="513" spans="1:6" ht="15.75" thickBot="1" x14ac:dyDescent="0.3">
      <c r="A513" s="248" t="s">
        <v>330</v>
      </c>
      <c r="B513" s="249" t="s">
        <v>331</v>
      </c>
      <c r="C513" s="249" t="s">
        <v>332</v>
      </c>
      <c r="D513" s="249" t="s">
        <v>333</v>
      </c>
      <c r="E513" s="636">
        <v>0.3</v>
      </c>
      <c r="F513" s="637"/>
    </row>
    <row r="514" spans="1:6" x14ac:dyDescent="0.25">
      <c r="A514" s="451"/>
      <c r="B514" s="451"/>
      <c r="C514" s="245"/>
      <c r="D514" s="245"/>
      <c r="E514" s="245"/>
      <c r="F514" s="245"/>
    </row>
    <row r="515" spans="1:6" x14ac:dyDescent="0.25">
      <c r="A515" s="628" t="s">
        <v>242</v>
      </c>
      <c r="B515" s="628"/>
      <c r="C515" s="628"/>
      <c r="D515" s="628"/>
      <c r="E515" s="628"/>
      <c r="F515" s="628"/>
    </row>
    <row r="516" spans="1:6" x14ac:dyDescent="0.25">
      <c r="A516" s="638" t="s">
        <v>334</v>
      </c>
      <c r="B516" s="638"/>
      <c r="C516" s="638"/>
      <c r="D516" s="638"/>
      <c r="E516" s="638"/>
      <c r="F516" s="638"/>
    </row>
    <row r="517" spans="1:6" x14ac:dyDescent="0.25">
      <c r="A517" s="639" t="s">
        <v>244</v>
      </c>
      <c r="B517" s="639"/>
      <c r="C517" s="452" t="s">
        <v>258</v>
      </c>
    </row>
    <row r="521" spans="1:6" x14ac:dyDescent="0.25">
      <c r="A521" s="673" t="s">
        <v>215</v>
      </c>
      <c r="B521" s="673"/>
      <c r="C521" s="640" t="s">
        <v>336</v>
      </c>
      <c r="D521" s="640"/>
      <c r="E521" s="640"/>
      <c r="F521" s="640"/>
    </row>
    <row r="522" spans="1:6" x14ac:dyDescent="0.25">
      <c r="A522" s="672" t="s">
        <v>217</v>
      </c>
      <c r="B522" s="672"/>
      <c r="C522" s="640" t="s">
        <v>73</v>
      </c>
      <c r="D522" s="640"/>
      <c r="E522" s="640"/>
      <c r="F522" s="640"/>
    </row>
    <row r="523" spans="1:6" x14ac:dyDescent="0.25">
      <c r="A523" s="673" t="s">
        <v>218</v>
      </c>
      <c r="B523" s="673"/>
      <c r="C523" s="640" t="s">
        <v>336</v>
      </c>
      <c r="D523" s="640"/>
      <c r="E523" s="640"/>
      <c r="F523" s="640"/>
    </row>
    <row r="524" spans="1:6" ht="15.75" thickBot="1" x14ac:dyDescent="0.3">
      <c r="A524" s="658" t="s">
        <v>219</v>
      </c>
      <c r="B524" s="658"/>
      <c r="C524" s="640" t="s">
        <v>259</v>
      </c>
      <c r="D524" s="640"/>
      <c r="E524" s="640"/>
      <c r="F524" s="640"/>
    </row>
    <row r="525" spans="1:6" x14ac:dyDescent="0.25">
      <c r="A525" s="659" t="s">
        <v>221</v>
      </c>
      <c r="B525" s="660"/>
      <c r="C525" s="663" t="s">
        <v>222</v>
      </c>
      <c r="D525" s="664"/>
      <c r="E525" s="236"/>
      <c r="F525" s="236"/>
    </row>
    <row r="526" spans="1:6" x14ac:dyDescent="0.25">
      <c r="A526" s="661"/>
      <c r="B526" s="662"/>
      <c r="C526" s="662" t="s">
        <v>223</v>
      </c>
      <c r="D526" s="665"/>
      <c r="E526" s="237"/>
      <c r="F526" s="237"/>
    </row>
    <row r="527" spans="1:6" x14ac:dyDescent="0.25">
      <c r="A527" s="661"/>
      <c r="B527" s="662"/>
      <c r="C527" s="238" t="s">
        <v>224</v>
      </c>
      <c r="D527" s="453" t="s">
        <v>225</v>
      </c>
      <c r="E527" s="236"/>
      <c r="F527" s="236"/>
    </row>
    <row r="528" spans="1:6" x14ac:dyDescent="0.25">
      <c r="A528" s="666" t="s">
        <v>337</v>
      </c>
      <c r="B528" s="667"/>
      <c r="C528" s="253">
        <v>1.67</v>
      </c>
      <c r="D528" s="254">
        <v>1.67</v>
      </c>
      <c r="E528" s="241"/>
      <c r="F528" s="241"/>
    </row>
    <row r="529" spans="1:6" x14ac:dyDescent="0.25">
      <c r="A529" s="668" t="s">
        <v>47</v>
      </c>
      <c r="B529" s="669"/>
      <c r="C529" s="47">
        <v>5.56</v>
      </c>
      <c r="D529" s="205">
        <v>5.56</v>
      </c>
    </row>
    <row r="530" spans="1:6" x14ac:dyDescent="0.25">
      <c r="A530" s="668" t="s">
        <v>75</v>
      </c>
      <c r="B530" s="669"/>
      <c r="C530" s="47">
        <v>50</v>
      </c>
      <c r="D530" s="205">
        <v>50</v>
      </c>
    </row>
    <row r="531" spans="1:6" ht="15.75" thickBot="1" x14ac:dyDescent="0.3">
      <c r="A531" s="676" t="s">
        <v>32</v>
      </c>
      <c r="B531" s="677"/>
      <c r="C531" s="256">
        <v>60</v>
      </c>
      <c r="D531" s="257">
        <v>60</v>
      </c>
    </row>
    <row r="532" spans="1:6" ht="15.75" thickBot="1" x14ac:dyDescent="0.3">
      <c r="A532" s="670" t="s">
        <v>230</v>
      </c>
      <c r="B532" s="671"/>
      <c r="C532" s="242"/>
      <c r="D532" s="243">
        <v>100</v>
      </c>
      <c r="E532" s="244"/>
      <c r="F532" s="244"/>
    </row>
    <row r="533" spans="1:6" x14ac:dyDescent="0.25">
      <c r="A533" s="628"/>
      <c r="B533" s="628"/>
      <c r="C533" s="245"/>
      <c r="D533" s="245"/>
      <c r="E533" s="245"/>
      <c r="F533" s="245"/>
    </row>
    <row r="534" spans="1:6" ht="15.75" thickBot="1" x14ac:dyDescent="0.3">
      <c r="A534" s="629" t="s">
        <v>231</v>
      </c>
      <c r="B534" s="629"/>
      <c r="C534" s="629"/>
      <c r="D534" s="629"/>
      <c r="E534" s="629"/>
      <c r="F534" s="629"/>
    </row>
    <row r="535" spans="1:6" x14ac:dyDescent="0.25">
      <c r="A535" s="630" t="s">
        <v>232</v>
      </c>
      <c r="B535" s="631"/>
      <c r="C535" s="631"/>
      <c r="D535" s="631"/>
      <c r="E535" s="632" t="s">
        <v>233</v>
      </c>
      <c r="F535" s="633"/>
    </row>
    <row r="536" spans="1:6" ht="41.25" thickBot="1" x14ac:dyDescent="0.3">
      <c r="A536" s="246" t="s">
        <v>234</v>
      </c>
      <c r="B536" s="247" t="s">
        <v>235</v>
      </c>
      <c r="C536" s="247" t="s">
        <v>236</v>
      </c>
      <c r="D536" s="247" t="s">
        <v>237</v>
      </c>
      <c r="E536" s="634"/>
      <c r="F536" s="635"/>
    </row>
    <row r="537" spans="1:6" ht="15.75" thickBot="1" x14ac:dyDescent="0.3">
      <c r="A537" s="248" t="s">
        <v>260</v>
      </c>
      <c r="B537" s="249" t="s">
        <v>338</v>
      </c>
      <c r="C537" s="249" t="s">
        <v>339</v>
      </c>
      <c r="D537" s="249" t="s">
        <v>340</v>
      </c>
      <c r="E537" s="636">
        <v>0.65</v>
      </c>
      <c r="F537" s="637"/>
    </row>
    <row r="538" spans="1:6" x14ac:dyDescent="0.25">
      <c r="A538" s="451"/>
      <c r="B538" s="451"/>
      <c r="C538" s="245"/>
      <c r="D538" s="245"/>
      <c r="E538" s="245"/>
      <c r="F538" s="245"/>
    </row>
    <row r="539" spans="1:6" x14ac:dyDescent="0.25">
      <c r="A539" s="628" t="s">
        <v>242</v>
      </c>
      <c r="B539" s="628"/>
      <c r="C539" s="628"/>
      <c r="D539" s="628"/>
      <c r="E539" s="628"/>
      <c r="F539" s="628"/>
    </row>
    <row r="540" spans="1:6" x14ac:dyDescent="0.25">
      <c r="A540" s="638" t="s">
        <v>341</v>
      </c>
      <c r="B540" s="638"/>
      <c r="C540" s="638"/>
      <c r="D540" s="638"/>
      <c r="E540" s="638"/>
      <c r="F540" s="638"/>
    </row>
    <row r="541" spans="1:6" x14ac:dyDescent="0.25">
      <c r="A541" s="639" t="s">
        <v>244</v>
      </c>
      <c r="B541" s="639"/>
      <c r="C541" s="452" t="s">
        <v>258</v>
      </c>
    </row>
    <row r="544" spans="1:6" x14ac:dyDescent="0.25">
      <c r="A544" s="628"/>
      <c r="B544" s="628"/>
      <c r="C544" s="245"/>
      <c r="D544" s="245"/>
      <c r="E544" s="245"/>
      <c r="F544" s="245"/>
    </row>
    <row r="545" spans="1:6" x14ac:dyDescent="0.25">
      <c r="A545" s="673" t="s">
        <v>215</v>
      </c>
      <c r="B545" s="673"/>
      <c r="C545" s="640" t="s">
        <v>139</v>
      </c>
      <c r="D545" s="640"/>
      <c r="E545" s="640"/>
      <c r="F545" s="640"/>
    </row>
    <row r="546" spans="1:6" x14ac:dyDescent="0.25">
      <c r="A546" s="672" t="s">
        <v>217</v>
      </c>
      <c r="B546" s="672"/>
      <c r="C546" s="640" t="s">
        <v>140</v>
      </c>
      <c r="D546" s="640"/>
      <c r="E546" s="640"/>
      <c r="F546" s="640"/>
    </row>
    <row r="547" spans="1:6" x14ac:dyDescent="0.25">
      <c r="A547" s="673" t="s">
        <v>218</v>
      </c>
      <c r="B547" s="673"/>
      <c r="C547" s="640" t="s">
        <v>139</v>
      </c>
      <c r="D547" s="640"/>
      <c r="E547" s="640"/>
      <c r="F547" s="640"/>
    </row>
    <row r="548" spans="1:6" ht="15.75" thickBot="1" x14ac:dyDescent="0.3">
      <c r="A548" s="658" t="s">
        <v>219</v>
      </c>
      <c r="B548" s="658"/>
      <c r="C548" s="640" t="s">
        <v>259</v>
      </c>
      <c r="D548" s="640"/>
      <c r="E548" s="640"/>
      <c r="F548" s="640"/>
    </row>
    <row r="549" spans="1:6" x14ac:dyDescent="0.25">
      <c r="A549" s="659" t="s">
        <v>221</v>
      </c>
      <c r="B549" s="660"/>
      <c r="C549" s="663" t="s">
        <v>222</v>
      </c>
      <c r="D549" s="664"/>
      <c r="E549" s="236"/>
      <c r="F549" s="236"/>
    </row>
    <row r="550" spans="1:6" x14ac:dyDescent="0.25">
      <c r="A550" s="661"/>
      <c r="B550" s="662"/>
      <c r="C550" s="662" t="s">
        <v>223</v>
      </c>
      <c r="D550" s="665"/>
      <c r="E550" s="237"/>
      <c r="F550" s="237"/>
    </row>
    <row r="551" spans="1:6" x14ac:dyDescent="0.25">
      <c r="A551" s="661"/>
      <c r="B551" s="662"/>
      <c r="C551" s="238" t="s">
        <v>224</v>
      </c>
      <c r="D551" s="453" t="s">
        <v>225</v>
      </c>
      <c r="E551" s="236"/>
      <c r="F551" s="236"/>
    </row>
    <row r="552" spans="1:6" x14ac:dyDescent="0.25">
      <c r="A552" s="666" t="s">
        <v>142</v>
      </c>
      <c r="B552" s="667"/>
      <c r="C552" s="253">
        <v>1.1100000000000001</v>
      </c>
      <c r="D552" s="254">
        <v>1.1100000000000001</v>
      </c>
      <c r="E552" s="241"/>
      <c r="F552" s="241"/>
    </row>
    <row r="553" spans="1:6" x14ac:dyDescent="0.25">
      <c r="A553" s="668" t="s">
        <v>47</v>
      </c>
      <c r="B553" s="669"/>
      <c r="C553" s="47">
        <v>5.56</v>
      </c>
      <c r="D553" s="205">
        <v>5.56</v>
      </c>
    </row>
    <row r="554" spans="1:6" x14ac:dyDescent="0.25">
      <c r="A554" s="668" t="s">
        <v>75</v>
      </c>
      <c r="B554" s="669"/>
      <c r="C554" s="47">
        <v>61.11</v>
      </c>
      <c r="D554" s="205">
        <v>61.11</v>
      </c>
    </row>
    <row r="555" spans="1:6" ht="15.75" thickBot="1" x14ac:dyDescent="0.3">
      <c r="A555" s="676" t="s">
        <v>32</v>
      </c>
      <c r="B555" s="677"/>
      <c r="C555" s="256">
        <v>44.44</v>
      </c>
      <c r="D555" s="257">
        <v>44.44</v>
      </c>
    </row>
    <row r="556" spans="1:6" ht="15.75" thickBot="1" x14ac:dyDescent="0.3">
      <c r="A556" s="670" t="s">
        <v>230</v>
      </c>
      <c r="B556" s="671"/>
      <c r="C556" s="242"/>
      <c r="D556" s="243">
        <v>100</v>
      </c>
      <c r="E556" s="244"/>
      <c r="F556" s="244"/>
    </row>
    <row r="557" spans="1:6" x14ac:dyDescent="0.25">
      <c r="A557" s="628"/>
      <c r="B557" s="628"/>
      <c r="C557" s="245"/>
      <c r="D557" s="245"/>
      <c r="E557" s="245"/>
      <c r="F557" s="245"/>
    </row>
    <row r="558" spans="1:6" ht="15.75" thickBot="1" x14ac:dyDescent="0.3">
      <c r="A558" s="629" t="s">
        <v>231</v>
      </c>
      <c r="B558" s="629"/>
      <c r="C558" s="629"/>
      <c r="D558" s="629"/>
      <c r="E558" s="629"/>
      <c r="F558" s="629"/>
    </row>
    <row r="559" spans="1:6" x14ac:dyDescent="0.25">
      <c r="A559" s="630" t="s">
        <v>232</v>
      </c>
      <c r="B559" s="631"/>
      <c r="C559" s="631"/>
      <c r="D559" s="631"/>
      <c r="E559" s="632" t="s">
        <v>233</v>
      </c>
      <c r="F559" s="633"/>
    </row>
    <row r="560" spans="1:6" ht="41.25" thickBot="1" x14ac:dyDescent="0.3">
      <c r="A560" s="246" t="s">
        <v>234</v>
      </c>
      <c r="B560" s="247" t="s">
        <v>235</v>
      </c>
      <c r="C560" s="247" t="s">
        <v>236</v>
      </c>
      <c r="D560" s="247" t="s">
        <v>237</v>
      </c>
      <c r="E560" s="634"/>
      <c r="F560" s="635"/>
    </row>
    <row r="561" spans="1:6" ht="15.75" thickBot="1" x14ac:dyDescent="0.3">
      <c r="A561" s="248" t="s">
        <v>342</v>
      </c>
      <c r="B561" s="249" t="s">
        <v>343</v>
      </c>
      <c r="C561" s="249" t="s">
        <v>344</v>
      </c>
      <c r="D561" s="249" t="s">
        <v>345</v>
      </c>
      <c r="E561" s="636">
        <v>0.79</v>
      </c>
      <c r="F561" s="637"/>
    </row>
    <row r="562" spans="1:6" x14ac:dyDescent="0.25">
      <c r="A562" s="451"/>
      <c r="B562" s="451"/>
      <c r="C562" s="245"/>
      <c r="D562" s="245"/>
      <c r="E562" s="245"/>
      <c r="F562" s="245"/>
    </row>
    <row r="563" spans="1:6" x14ac:dyDescent="0.25">
      <c r="A563" s="628" t="s">
        <v>242</v>
      </c>
      <c r="B563" s="628"/>
      <c r="C563" s="628"/>
      <c r="D563" s="628"/>
      <c r="E563" s="628"/>
      <c r="F563" s="628"/>
    </row>
    <row r="564" spans="1:6" x14ac:dyDescent="0.25">
      <c r="A564" s="638" t="s">
        <v>346</v>
      </c>
      <c r="B564" s="638"/>
      <c r="C564" s="638"/>
      <c r="D564" s="638"/>
      <c r="E564" s="638"/>
      <c r="F564" s="638"/>
    </row>
    <row r="565" spans="1:6" x14ac:dyDescent="0.25">
      <c r="A565" s="639" t="s">
        <v>244</v>
      </c>
      <c r="B565" s="639"/>
      <c r="C565" s="452" t="s">
        <v>258</v>
      </c>
    </row>
    <row r="569" spans="1:6" x14ac:dyDescent="0.25">
      <c r="A569" s="673" t="s">
        <v>215</v>
      </c>
      <c r="B569" s="673"/>
      <c r="C569" s="640" t="s">
        <v>147</v>
      </c>
      <c r="D569" s="640"/>
      <c r="E569" s="640"/>
      <c r="F569" s="640"/>
    </row>
    <row r="570" spans="1:6" x14ac:dyDescent="0.25">
      <c r="A570" s="672" t="s">
        <v>217</v>
      </c>
      <c r="B570" s="672"/>
      <c r="C570" s="640" t="s">
        <v>204</v>
      </c>
      <c r="D570" s="640"/>
      <c r="E570" s="640"/>
      <c r="F570" s="640"/>
    </row>
    <row r="571" spans="1:6" x14ac:dyDescent="0.25">
      <c r="A571" s="673" t="s">
        <v>218</v>
      </c>
      <c r="B571" s="673"/>
      <c r="C571" s="640" t="s">
        <v>147</v>
      </c>
      <c r="D571" s="640"/>
      <c r="E571" s="640"/>
      <c r="F571" s="640"/>
    </row>
    <row r="572" spans="1:6" ht="15.75" thickBot="1" x14ac:dyDescent="0.3">
      <c r="A572" s="658" t="s">
        <v>219</v>
      </c>
      <c r="B572" s="658"/>
      <c r="C572" s="640" t="s">
        <v>259</v>
      </c>
      <c r="D572" s="640"/>
      <c r="E572" s="640"/>
      <c r="F572" s="640"/>
    </row>
    <row r="573" spans="1:6" x14ac:dyDescent="0.25">
      <c r="A573" s="659" t="s">
        <v>221</v>
      </c>
      <c r="B573" s="660"/>
      <c r="C573" s="663" t="s">
        <v>222</v>
      </c>
      <c r="D573" s="664"/>
      <c r="E573" s="236"/>
      <c r="F573" s="236"/>
    </row>
    <row r="574" spans="1:6" x14ac:dyDescent="0.25">
      <c r="A574" s="661"/>
      <c r="B574" s="662"/>
      <c r="C574" s="662" t="s">
        <v>223</v>
      </c>
      <c r="D574" s="665"/>
      <c r="E574" s="237"/>
      <c r="F574" s="237"/>
    </row>
    <row r="575" spans="1:6" x14ac:dyDescent="0.25">
      <c r="A575" s="661"/>
      <c r="B575" s="662"/>
      <c r="C575" s="238" t="s">
        <v>224</v>
      </c>
      <c r="D575" s="453" t="s">
        <v>225</v>
      </c>
      <c r="E575" s="236"/>
      <c r="F575" s="236"/>
    </row>
    <row r="576" spans="1:6" x14ac:dyDescent="0.25">
      <c r="A576" s="666" t="s">
        <v>29</v>
      </c>
      <c r="B576" s="667"/>
      <c r="C576" s="253">
        <v>66.3</v>
      </c>
      <c r="D576" s="254">
        <v>53</v>
      </c>
      <c r="E576" s="241"/>
      <c r="F576" s="241"/>
    </row>
    <row r="577" spans="1:6" x14ac:dyDescent="0.25">
      <c r="A577" s="668" t="s">
        <v>46</v>
      </c>
      <c r="B577" s="669"/>
      <c r="C577" s="47">
        <v>48.9</v>
      </c>
      <c r="D577" s="205">
        <v>43</v>
      </c>
    </row>
    <row r="578" spans="1:6" x14ac:dyDescent="0.25">
      <c r="A578" s="680" t="s">
        <v>69</v>
      </c>
      <c r="B578" s="681"/>
      <c r="C578" s="290">
        <v>8.3000000000000007</v>
      </c>
      <c r="D578" s="291">
        <v>8.3000000000000007</v>
      </c>
    </row>
    <row r="579" spans="1:6" ht="15.75" thickBot="1" x14ac:dyDescent="0.3">
      <c r="A579" s="676" t="s">
        <v>27</v>
      </c>
      <c r="B579" s="677"/>
      <c r="C579" s="256">
        <v>5</v>
      </c>
      <c r="D579" s="257">
        <v>5</v>
      </c>
    </row>
    <row r="580" spans="1:6" ht="15.75" thickBot="1" x14ac:dyDescent="0.3">
      <c r="A580" s="670" t="s">
        <v>230</v>
      </c>
      <c r="B580" s="671"/>
      <c r="C580" s="242"/>
      <c r="D580" s="243">
        <v>100</v>
      </c>
      <c r="E580" s="244"/>
      <c r="F580" s="244"/>
    </row>
    <row r="581" spans="1:6" x14ac:dyDescent="0.25">
      <c r="A581" s="628"/>
      <c r="B581" s="628"/>
      <c r="C581" s="245"/>
      <c r="D581" s="245"/>
      <c r="E581" s="245"/>
      <c r="F581" s="245"/>
    </row>
    <row r="582" spans="1:6" ht="15.75" thickBot="1" x14ac:dyDescent="0.3">
      <c r="A582" s="629" t="s">
        <v>231</v>
      </c>
      <c r="B582" s="629"/>
      <c r="C582" s="629"/>
      <c r="D582" s="629"/>
      <c r="E582" s="629"/>
      <c r="F582" s="629"/>
    </row>
    <row r="583" spans="1:6" x14ac:dyDescent="0.25">
      <c r="A583" s="630" t="s">
        <v>232</v>
      </c>
      <c r="B583" s="631"/>
      <c r="C583" s="631"/>
      <c r="D583" s="631"/>
      <c r="E583" s="632" t="s">
        <v>233</v>
      </c>
      <c r="F583" s="633"/>
    </row>
    <row r="584" spans="1:6" ht="41.25" thickBot="1" x14ac:dyDescent="0.3">
      <c r="A584" s="246" t="s">
        <v>234</v>
      </c>
      <c r="B584" s="247" t="s">
        <v>235</v>
      </c>
      <c r="C584" s="247" t="s">
        <v>236</v>
      </c>
      <c r="D584" s="247" t="s">
        <v>237</v>
      </c>
      <c r="E584" s="634"/>
      <c r="F584" s="635"/>
    </row>
    <row r="585" spans="1:6" ht="15.75" thickBot="1" x14ac:dyDescent="0.3">
      <c r="A585" s="248" t="s">
        <v>347</v>
      </c>
      <c r="B585" s="249" t="s">
        <v>348</v>
      </c>
      <c r="C585" s="249" t="s">
        <v>349</v>
      </c>
      <c r="D585" s="249" t="s">
        <v>350</v>
      </c>
      <c r="E585" s="636">
        <v>6.95</v>
      </c>
      <c r="F585" s="637"/>
    </row>
    <row r="586" spans="1:6" x14ac:dyDescent="0.25">
      <c r="A586" s="451"/>
      <c r="B586" s="451"/>
      <c r="C586" s="245"/>
      <c r="D586" s="245"/>
      <c r="E586" s="245"/>
      <c r="F586" s="245"/>
    </row>
    <row r="587" spans="1:6" x14ac:dyDescent="0.25">
      <c r="A587" s="628" t="s">
        <v>242</v>
      </c>
      <c r="B587" s="628"/>
      <c r="C587" s="628"/>
      <c r="D587" s="628"/>
      <c r="E587" s="628"/>
      <c r="F587" s="628"/>
    </row>
    <row r="588" spans="1:6" x14ac:dyDescent="0.25">
      <c r="A588" s="638" t="s">
        <v>351</v>
      </c>
      <c r="B588" s="638"/>
      <c r="C588" s="638"/>
      <c r="D588" s="638"/>
      <c r="E588" s="638"/>
      <c r="F588" s="638"/>
    </row>
    <row r="589" spans="1:6" x14ac:dyDescent="0.25">
      <c r="A589" s="639" t="s">
        <v>244</v>
      </c>
      <c r="B589" s="639"/>
      <c r="C589" s="452" t="s">
        <v>245</v>
      </c>
    </row>
    <row r="592" spans="1:6" x14ac:dyDescent="0.25">
      <c r="A592" s="628"/>
      <c r="B592" s="628"/>
      <c r="C592" s="245"/>
      <c r="D592" s="245"/>
      <c r="E592" s="245"/>
      <c r="F592" s="245"/>
    </row>
    <row r="593" spans="1:6" x14ac:dyDescent="0.25">
      <c r="A593" s="673" t="s">
        <v>215</v>
      </c>
      <c r="B593" s="673"/>
      <c r="C593" s="640" t="s">
        <v>352</v>
      </c>
      <c r="D593" s="640"/>
      <c r="E593" s="640"/>
      <c r="F593" s="640"/>
    </row>
    <row r="594" spans="1:6" x14ac:dyDescent="0.25">
      <c r="A594" s="672" t="s">
        <v>217</v>
      </c>
      <c r="B594" s="672"/>
      <c r="C594" s="640" t="s">
        <v>146</v>
      </c>
      <c r="D594" s="640"/>
      <c r="E594" s="640"/>
      <c r="F594" s="640"/>
    </row>
    <row r="595" spans="1:6" x14ac:dyDescent="0.25">
      <c r="A595" s="673" t="s">
        <v>218</v>
      </c>
      <c r="B595" s="673"/>
      <c r="C595" s="640" t="s">
        <v>352</v>
      </c>
      <c r="D595" s="640"/>
      <c r="E595" s="640"/>
      <c r="F595" s="640"/>
    </row>
    <row r="596" spans="1:6" ht="15.75" thickBot="1" x14ac:dyDescent="0.3">
      <c r="A596" s="658" t="s">
        <v>219</v>
      </c>
      <c r="B596" s="658"/>
      <c r="C596" s="640" t="s">
        <v>353</v>
      </c>
      <c r="D596" s="640"/>
      <c r="E596" s="640"/>
      <c r="F596" s="640"/>
    </row>
    <row r="597" spans="1:6" x14ac:dyDescent="0.25">
      <c r="A597" s="659" t="s">
        <v>221</v>
      </c>
      <c r="B597" s="660"/>
      <c r="C597" s="663" t="s">
        <v>222</v>
      </c>
      <c r="D597" s="664"/>
      <c r="E597" s="236"/>
      <c r="F597" s="236"/>
    </row>
    <row r="598" spans="1:6" x14ac:dyDescent="0.25">
      <c r="A598" s="661"/>
      <c r="B598" s="662"/>
      <c r="C598" s="662" t="s">
        <v>223</v>
      </c>
      <c r="D598" s="665"/>
      <c r="E598" s="237"/>
      <c r="F598" s="237"/>
    </row>
    <row r="599" spans="1:6" x14ac:dyDescent="0.25">
      <c r="A599" s="661"/>
      <c r="B599" s="662"/>
      <c r="C599" s="238" t="s">
        <v>224</v>
      </c>
      <c r="D599" s="453" t="s">
        <v>225</v>
      </c>
      <c r="E599" s="236"/>
      <c r="F599" s="236"/>
    </row>
    <row r="600" spans="1:6" ht="15.75" thickBot="1" x14ac:dyDescent="0.3">
      <c r="A600" s="674" t="s">
        <v>70</v>
      </c>
      <c r="B600" s="675"/>
      <c r="C600" s="239">
        <v>100</v>
      </c>
      <c r="D600" s="240">
        <v>100</v>
      </c>
      <c r="E600" s="241"/>
      <c r="F600" s="241"/>
    </row>
    <row r="601" spans="1:6" ht="15.75" thickBot="1" x14ac:dyDescent="0.3">
      <c r="A601" s="670" t="s">
        <v>230</v>
      </c>
      <c r="B601" s="671"/>
      <c r="C601" s="242"/>
      <c r="D601" s="243">
        <v>100</v>
      </c>
      <c r="E601" s="244"/>
      <c r="F601" s="244"/>
    </row>
    <row r="602" spans="1:6" x14ac:dyDescent="0.25">
      <c r="A602" s="628"/>
      <c r="B602" s="628"/>
      <c r="C602" s="245"/>
      <c r="D602" s="245"/>
      <c r="E602" s="245"/>
      <c r="F602" s="245"/>
    </row>
    <row r="603" spans="1:6" ht="15.75" thickBot="1" x14ac:dyDescent="0.3">
      <c r="A603" s="629" t="s">
        <v>231</v>
      </c>
      <c r="B603" s="629"/>
      <c r="C603" s="629"/>
      <c r="D603" s="629"/>
      <c r="E603" s="629"/>
      <c r="F603" s="629"/>
    </row>
    <row r="604" spans="1:6" x14ac:dyDescent="0.25">
      <c r="A604" s="630" t="s">
        <v>232</v>
      </c>
      <c r="B604" s="631"/>
      <c r="C604" s="631"/>
      <c r="D604" s="631"/>
      <c r="E604" s="632" t="s">
        <v>233</v>
      </c>
      <c r="F604" s="633"/>
    </row>
    <row r="605" spans="1:6" ht="41.25" thickBot="1" x14ac:dyDescent="0.3">
      <c r="A605" s="246" t="s">
        <v>234</v>
      </c>
      <c r="B605" s="247" t="s">
        <v>235</v>
      </c>
      <c r="C605" s="247" t="s">
        <v>236</v>
      </c>
      <c r="D605" s="247" t="s">
        <v>237</v>
      </c>
      <c r="E605" s="634"/>
      <c r="F605" s="635"/>
    </row>
    <row r="606" spans="1:6" ht="15.75" thickBot="1" x14ac:dyDescent="0.3">
      <c r="A606" s="248" t="s">
        <v>354</v>
      </c>
      <c r="B606" s="249" t="s">
        <v>355</v>
      </c>
      <c r="C606" s="249" t="s">
        <v>356</v>
      </c>
      <c r="D606" s="249" t="s">
        <v>357</v>
      </c>
      <c r="E606" s="636">
        <v>0</v>
      </c>
      <c r="F606" s="637"/>
    </row>
    <row r="607" spans="1:6" x14ac:dyDescent="0.25">
      <c r="A607" s="451"/>
      <c r="B607" s="451"/>
      <c r="C607" s="245"/>
      <c r="D607" s="245"/>
      <c r="E607" s="245"/>
      <c r="F607" s="245"/>
    </row>
    <row r="608" spans="1:6" x14ac:dyDescent="0.25">
      <c r="A608" s="628" t="s">
        <v>242</v>
      </c>
      <c r="B608" s="628"/>
      <c r="C608" s="628"/>
      <c r="D608" s="628"/>
      <c r="E608" s="628"/>
      <c r="F608" s="628"/>
    </row>
    <row r="609" spans="1:6" x14ac:dyDescent="0.25">
      <c r="A609" s="638" t="s">
        <v>358</v>
      </c>
      <c r="B609" s="638"/>
      <c r="C609" s="638"/>
      <c r="D609" s="638"/>
      <c r="E609" s="638"/>
      <c r="F609" s="638"/>
    </row>
    <row r="610" spans="1:6" x14ac:dyDescent="0.25">
      <c r="A610" s="639" t="s">
        <v>244</v>
      </c>
      <c r="B610" s="639"/>
      <c r="C610" s="452" t="s">
        <v>258</v>
      </c>
    </row>
    <row r="614" spans="1:6" x14ac:dyDescent="0.25">
      <c r="A614" s="673" t="s">
        <v>215</v>
      </c>
      <c r="B614" s="673"/>
      <c r="C614" s="640" t="s">
        <v>536</v>
      </c>
      <c r="D614" s="640"/>
      <c r="E614" s="640"/>
      <c r="F614" s="640"/>
    </row>
    <row r="615" spans="1:6" x14ac:dyDescent="0.25">
      <c r="A615" s="672" t="s">
        <v>217</v>
      </c>
      <c r="B615" s="672"/>
      <c r="C615" s="640" t="s">
        <v>537</v>
      </c>
      <c r="D615" s="640"/>
      <c r="E615" s="640"/>
      <c r="F615" s="640"/>
    </row>
    <row r="616" spans="1:6" x14ac:dyDescent="0.25">
      <c r="A616" s="673" t="s">
        <v>218</v>
      </c>
      <c r="B616" s="673"/>
      <c r="C616" s="640" t="s">
        <v>536</v>
      </c>
      <c r="D616" s="640"/>
      <c r="E616" s="640"/>
      <c r="F616" s="640"/>
    </row>
    <row r="617" spans="1:6" ht="15.75" thickBot="1" x14ac:dyDescent="0.3">
      <c r="A617" s="658" t="s">
        <v>219</v>
      </c>
      <c r="B617" s="658"/>
      <c r="C617" s="640" t="s">
        <v>327</v>
      </c>
      <c r="D617" s="640"/>
      <c r="E617" s="640"/>
      <c r="F617" s="640"/>
    </row>
    <row r="618" spans="1:6" x14ac:dyDescent="0.25">
      <c r="A618" s="659" t="s">
        <v>221</v>
      </c>
      <c r="B618" s="660"/>
      <c r="C618" s="663" t="s">
        <v>222</v>
      </c>
      <c r="D618" s="664"/>
      <c r="E618" s="236"/>
      <c r="F618" s="236"/>
    </row>
    <row r="619" spans="1:6" x14ac:dyDescent="0.25">
      <c r="A619" s="661"/>
      <c r="B619" s="662"/>
      <c r="C619" s="662" t="s">
        <v>223</v>
      </c>
      <c r="D619" s="665"/>
      <c r="E619" s="237"/>
      <c r="F619" s="237"/>
    </row>
    <row r="620" spans="1:6" x14ac:dyDescent="0.25">
      <c r="A620" s="661"/>
      <c r="B620" s="662"/>
      <c r="C620" s="238" t="s">
        <v>224</v>
      </c>
      <c r="D620" s="453" t="s">
        <v>225</v>
      </c>
      <c r="E620" s="236"/>
      <c r="F620" s="236"/>
    </row>
    <row r="621" spans="1:6" x14ac:dyDescent="0.25">
      <c r="A621" s="666" t="s">
        <v>538</v>
      </c>
      <c r="B621" s="667"/>
      <c r="C621" s="253">
        <v>0</v>
      </c>
      <c r="D621" s="254">
        <v>25</v>
      </c>
      <c r="E621" s="241"/>
      <c r="F621" s="241"/>
    </row>
    <row r="622" spans="1:6" x14ac:dyDescent="0.25">
      <c r="A622" s="668" t="s">
        <v>32</v>
      </c>
      <c r="B622" s="669"/>
      <c r="C622" s="47">
        <v>75</v>
      </c>
      <c r="D622" s="205">
        <v>75</v>
      </c>
    </row>
    <row r="623" spans="1:6" x14ac:dyDescent="0.25">
      <c r="A623" s="668" t="s">
        <v>69</v>
      </c>
      <c r="B623" s="669"/>
      <c r="C623" s="47">
        <v>7.5</v>
      </c>
      <c r="D623" s="205">
        <v>7.5</v>
      </c>
    </row>
    <row r="624" spans="1:6" ht="15.75" thickBot="1" x14ac:dyDescent="0.3">
      <c r="A624" s="676" t="s">
        <v>406</v>
      </c>
      <c r="B624" s="677"/>
      <c r="C624" s="256">
        <v>4</v>
      </c>
      <c r="D624" s="257">
        <v>3.5</v>
      </c>
    </row>
    <row r="625" spans="1:6" ht="15.75" thickBot="1" x14ac:dyDescent="0.3">
      <c r="A625" s="670" t="s">
        <v>230</v>
      </c>
      <c r="B625" s="671"/>
      <c r="C625" s="242"/>
      <c r="D625" s="243">
        <v>100</v>
      </c>
      <c r="E625" s="244"/>
      <c r="F625" s="244"/>
    </row>
    <row r="626" spans="1:6" x14ac:dyDescent="0.25">
      <c r="A626" s="628"/>
      <c r="B626" s="628"/>
      <c r="C626" s="245"/>
      <c r="D626" s="245"/>
      <c r="E626" s="245"/>
      <c r="F626" s="245"/>
    </row>
    <row r="627" spans="1:6" ht="15.75" thickBot="1" x14ac:dyDescent="0.3">
      <c r="A627" s="629" t="s">
        <v>231</v>
      </c>
      <c r="B627" s="629"/>
      <c r="C627" s="629"/>
      <c r="D627" s="629"/>
      <c r="E627" s="629"/>
      <c r="F627" s="629"/>
    </row>
    <row r="628" spans="1:6" x14ac:dyDescent="0.25">
      <c r="A628" s="630" t="s">
        <v>232</v>
      </c>
      <c r="B628" s="631"/>
      <c r="C628" s="631"/>
      <c r="D628" s="631"/>
      <c r="E628" s="632" t="s">
        <v>233</v>
      </c>
      <c r="F628" s="633"/>
    </row>
    <row r="629" spans="1:6" ht="41.25" thickBot="1" x14ac:dyDescent="0.3">
      <c r="A629" s="246" t="s">
        <v>234</v>
      </c>
      <c r="B629" s="247" t="s">
        <v>235</v>
      </c>
      <c r="C629" s="247" t="s">
        <v>236</v>
      </c>
      <c r="D629" s="247" t="s">
        <v>237</v>
      </c>
      <c r="E629" s="634"/>
      <c r="F629" s="635"/>
    </row>
    <row r="630" spans="1:6" ht="15.75" thickBot="1" x14ac:dyDescent="0.3">
      <c r="A630" s="248" t="s">
        <v>335</v>
      </c>
      <c r="B630" s="249" t="s">
        <v>265</v>
      </c>
      <c r="C630" s="249" t="s">
        <v>332</v>
      </c>
      <c r="D630" s="249" t="s">
        <v>539</v>
      </c>
      <c r="E630" s="636">
        <v>1.4</v>
      </c>
      <c r="F630" s="637"/>
    </row>
    <row r="631" spans="1:6" x14ac:dyDescent="0.25">
      <c r="A631" s="451"/>
      <c r="B631" s="451"/>
      <c r="C631" s="245"/>
      <c r="D631" s="245"/>
      <c r="E631" s="245"/>
      <c r="F631" s="245"/>
    </row>
    <row r="632" spans="1:6" x14ac:dyDescent="0.25">
      <c r="A632" s="628" t="s">
        <v>242</v>
      </c>
      <c r="B632" s="628"/>
      <c r="C632" s="628"/>
      <c r="D632" s="628"/>
      <c r="E632" s="628"/>
      <c r="F632" s="628"/>
    </row>
    <row r="633" spans="1:6" x14ac:dyDescent="0.25">
      <c r="A633" s="638" t="s">
        <v>540</v>
      </c>
      <c r="B633" s="638"/>
      <c r="C633" s="638"/>
      <c r="D633" s="638"/>
      <c r="E633" s="638"/>
      <c r="F633" s="638"/>
    </row>
    <row r="634" spans="1:6" x14ac:dyDescent="0.25">
      <c r="A634" s="639" t="s">
        <v>244</v>
      </c>
      <c r="B634" s="639"/>
      <c r="C634" s="452" t="s">
        <v>245</v>
      </c>
    </row>
    <row r="637" spans="1:6" x14ac:dyDescent="0.25">
      <c r="A637" s="628"/>
      <c r="B637" s="628"/>
      <c r="C637" s="245"/>
      <c r="D637" s="245"/>
      <c r="E637" s="245"/>
      <c r="F637" s="245"/>
    </row>
    <row r="638" spans="1:6" x14ac:dyDescent="0.25">
      <c r="A638" s="673" t="s">
        <v>215</v>
      </c>
      <c r="B638" s="673"/>
      <c r="C638" s="640" t="s">
        <v>362</v>
      </c>
      <c r="D638" s="640"/>
      <c r="E638" s="640"/>
      <c r="F638" s="640"/>
    </row>
    <row r="639" spans="1:6" x14ac:dyDescent="0.25">
      <c r="A639" s="672" t="s">
        <v>217</v>
      </c>
      <c r="B639" s="672"/>
      <c r="C639" s="640" t="s">
        <v>98</v>
      </c>
      <c r="D639" s="640"/>
      <c r="E639" s="640"/>
      <c r="F639" s="640"/>
    </row>
    <row r="640" spans="1:6" x14ac:dyDescent="0.25">
      <c r="A640" s="673" t="s">
        <v>218</v>
      </c>
      <c r="B640" s="673"/>
      <c r="C640" s="640" t="s">
        <v>362</v>
      </c>
      <c r="D640" s="640"/>
      <c r="E640" s="640"/>
      <c r="F640" s="640"/>
    </row>
    <row r="641" spans="1:6" ht="15.75" thickBot="1" x14ac:dyDescent="0.3">
      <c r="A641" s="658" t="s">
        <v>219</v>
      </c>
      <c r="B641" s="658"/>
      <c r="C641" s="640" t="s">
        <v>220</v>
      </c>
      <c r="D641" s="640"/>
      <c r="E641" s="640"/>
      <c r="F641" s="640"/>
    </row>
    <row r="642" spans="1:6" x14ac:dyDescent="0.25">
      <c r="A642" s="659" t="s">
        <v>221</v>
      </c>
      <c r="B642" s="660"/>
      <c r="C642" s="663" t="s">
        <v>222</v>
      </c>
      <c r="D642" s="664"/>
      <c r="E642" s="236"/>
      <c r="F642" s="236"/>
    </row>
    <row r="643" spans="1:6" x14ac:dyDescent="0.25">
      <c r="A643" s="661"/>
      <c r="B643" s="662"/>
      <c r="C643" s="662" t="s">
        <v>223</v>
      </c>
      <c r="D643" s="665"/>
      <c r="E643" s="237"/>
      <c r="F643" s="237"/>
    </row>
    <row r="644" spans="1:6" x14ac:dyDescent="0.25">
      <c r="A644" s="661"/>
      <c r="B644" s="662"/>
      <c r="C644" s="238" t="s">
        <v>224</v>
      </c>
      <c r="D644" s="453" t="s">
        <v>225</v>
      </c>
      <c r="E644" s="236"/>
      <c r="F644" s="236"/>
    </row>
    <row r="645" spans="1:6" x14ac:dyDescent="0.25">
      <c r="A645" s="666" t="s">
        <v>23</v>
      </c>
      <c r="B645" s="667"/>
      <c r="C645" s="253">
        <v>105</v>
      </c>
      <c r="D645" s="254">
        <v>73.5</v>
      </c>
      <c r="E645" s="241"/>
      <c r="F645" s="241"/>
    </row>
    <row r="646" spans="1:6" x14ac:dyDescent="0.25">
      <c r="A646" s="678" t="s">
        <v>363</v>
      </c>
      <c r="B646" s="679"/>
      <c r="C646" s="47">
        <v>0</v>
      </c>
      <c r="D646" s="205">
        <v>71.3</v>
      </c>
    </row>
    <row r="647" spans="1:6" x14ac:dyDescent="0.25">
      <c r="A647" s="668" t="s">
        <v>67</v>
      </c>
      <c r="B647" s="669"/>
      <c r="C647" s="47">
        <v>28</v>
      </c>
      <c r="D647" s="205">
        <v>28</v>
      </c>
    </row>
    <row r="648" spans="1:6" x14ac:dyDescent="0.25">
      <c r="A648" s="668" t="s">
        <v>43</v>
      </c>
      <c r="B648" s="669"/>
      <c r="C648" s="47">
        <v>2.5</v>
      </c>
      <c r="D648" s="205">
        <v>2.5</v>
      </c>
    </row>
    <row r="649" spans="1:6" ht="15.75" thickBot="1" x14ac:dyDescent="0.3">
      <c r="A649" s="676" t="s">
        <v>97</v>
      </c>
      <c r="B649" s="677"/>
      <c r="C649" s="256">
        <v>0.25</v>
      </c>
      <c r="D649" s="257">
        <v>0.25</v>
      </c>
    </row>
    <row r="650" spans="1:6" ht="15.75" thickBot="1" x14ac:dyDescent="0.3">
      <c r="A650" s="670" t="s">
        <v>230</v>
      </c>
      <c r="B650" s="671"/>
      <c r="C650" s="242"/>
      <c r="D650" s="243">
        <v>100</v>
      </c>
      <c r="E650" s="244"/>
      <c r="F650" s="244"/>
    </row>
    <row r="651" spans="1:6" x14ac:dyDescent="0.25">
      <c r="A651" s="628"/>
      <c r="B651" s="628"/>
      <c r="C651" s="245"/>
      <c r="D651" s="245"/>
      <c r="E651" s="245"/>
      <c r="F651" s="245"/>
    </row>
    <row r="652" spans="1:6" ht="15.75" thickBot="1" x14ac:dyDescent="0.3">
      <c r="A652" s="629" t="s">
        <v>231</v>
      </c>
      <c r="B652" s="629"/>
      <c r="C652" s="629"/>
      <c r="D652" s="629"/>
      <c r="E652" s="629"/>
      <c r="F652" s="629"/>
    </row>
    <row r="653" spans="1:6" x14ac:dyDescent="0.25">
      <c r="A653" s="630" t="s">
        <v>232</v>
      </c>
      <c r="B653" s="631"/>
      <c r="C653" s="631"/>
      <c r="D653" s="631"/>
      <c r="E653" s="632" t="s">
        <v>233</v>
      </c>
      <c r="F653" s="633"/>
    </row>
    <row r="654" spans="1:6" ht="41.25" thickBot="1" x14ac:dyDescent="0.3">
      <c r="A654" s="246" t="s">
        <v>234</v>
      </c>
      <c r="B654" s="247" t="s">
        <v>235</v>
      </c>
      <c r="C654" s="247" t="s">
        <v>236</v>
      </c>
      <c r="D654" s="247" t="s">
        <v>237</v>
      </c>
      <c r="E654" s="634"/>
      <c r="F654" s="635"/>
    </row>
    <row r="655" spans="1:6" ht="15.75" thickBot="1" x14ac:dyDescent="0.3">
      <c r="A655" s="248" t="s">
        <v>364</v>
      </c>
      <c r="B655" s="249" t="s">
        <v>365</v>
      </c>
      <c r="C655" s="249" t="s">
        <v>366</v>
      </c>
      <c r="D655" s="249" t="s">
        <v>367</v>
      </c>
      <c r="E655" s="636">
        <v>2.09</v>
      </c>
      <c r="F655" s="637"/>
    </row>
    <row r="656" spans="1:6" x14ac:dyDescent="0.25">
      <c r="A656" s="451"/>
      <c r="B656" s="451"/>
      <c r="C656" s="245"/>
      <c r="D656" s="245"/>
      <c r="E656" s="245"/>
      <c r="F656" s="245"/>
    </row>
    <row r="657" spans="1:6" x14ac:dyDescent="0.25">
      <c r="A657" s="628" t="s">
        <v>242</v>
      </c>
      <c r="B657" s="628"/>
      <c r="C657" s="628"/>
      <c r="D657" s="628"/>
      <c r="E657" s="628"/>
      <c r="F657" s="628"/>
    </row>
    <row r="658" spans="1:6" x14ac:dyDescent="0.25">
      <c r="A658" s="638" t="s">
        <v>368</v>
      </c>
      <c r="B658" s="638"/>
      <c r="C658" s="638"/>
      <c r="D658" s="638"/>
      <c r="E658" s="638"/>
      <c r="F658" s="638"/>
    </row>
    <row r="659" spans="1:6" x14ac:dyDescent="0.25">
      <c r="A659" s="639" t="s">
        <v>244</v>
      </c>
      <c r="B659" s="639"/>
      <c r="C659" s="452" t="s">
        <v>258</v>
      </c>
    </row>
    <row r="663" spans="1:6" x14ac:dyDescent="0.25">
      <c r="A663" s="673" t="s">
        <v>215</v>
      </c>
      <c r="B663" s="673"/>
      <c r="C663" s="640" t="s">
        <v>541</v>
      </c>
      <c r="D663" s="640"/>
      <c r="E663" s="640"/>
      <c r="F663" s="640"/>
    </row>
    <row r="664" spans="1:6" x14ac:dyDescent="0.25">
      <c r="A664" s="672" t="s">
        <v>217</v>
      </c>
      <c r="B664" s="672"/>
      <c r="C664" s="640" t="s">
        <v>414</v>
      </c>
      <c r="D664" s="640"/>
      <c r="E664" s="640"/>
      <c r="F664" s="640"/>
    </row>
    <row r="665" spans="1:6" x14ac:dyDescent="0.25">
      <c r="A665" s="673" t="s">
        <v>218</v>
      </c>
      <c r="B665" s="673"/>
      <c r="C665" s="640" t="s">
        <v>541</v>
      </c>
      <c r="D665" s="640"/>
      <c r="E665" s="640"/>
      <c r="F665" s="640"/>
    </row>
    <row r="666" spans="1:6" ht="15.75" thickBot="1" x14ac:dyDescent="0.3">
      <c r="A666" s="658" t="s">
        <v>219</v>
      </c>
      <c r="B666" s="658"/>
      <c r="C666" s="640" t="s">
        <v>542</v>
      </c>
      <c r="D666" s="640"/>
      <c r="E666" s="640"/>
      <c r="F666" s="640"/>
    </row>
    <row r="667" spans="1:6" x14ac:dyDescent="0.25">
      <c r="A667" s="659" t="s">
        <v>221</v>
      </c>
      <c r="B667" s="660"/>
      <c r="C667" s="663" t="s">
        <v>222</v>
      </c>
      <c r="D667" s="664"/>
      <c r="E667" s="236"/>
      <c r="F667" s="236"/>
    </row>
    <row r="668" spans="1:6" x14ac:dyDescent="0.25">
      <c r="A668" s="661"/>
      <c r="B668" s="662"/>
      <c r="C668" s="662" t="s">
        <v>223</v>
      </c>
      <c r="D668" s="665"/>
      <c r="E668" s="237"/>
      <c r="F668" s="237"/>
    </row>
    <row r="669" spans="1:6" x14ac:dyDescent="0.25">
      <c r="A669" s="661"/>
      <c r="B669" s="662"/>
      <c r="C669" s="238" t="s">
        <v>224</v>
      </c>
      <c r="D669" s="453" t="s">
        <v>225</v>
      </c>
      <c r="E669" s="236"/>
      <c r="F669" s="236"/>
    </row>
    <row r="670" spans="1:6" x14ac:dyDescent="0.25">
      <c r="A670" s="666" t="s">
        <v>28</v>
      </c>
      <c r="B670" s="667"/>
      <c r="C670" s="253">
        <v>103.3</v>
      </c>
      <c r="D670" s="254">
        <v>81</v>
      </c>
      <c r="E670" s="241"/>
      <c r="F670" s="241"/>
    </row>
    <row r="671" spans="1:6" x14ac:dyDescent="0.25">
      <c r="A671" s="678" t="s">
        <v>543</v>
      </c>
      <c r="B671" s="679"/>
      <c r="C671" s="47">
        <v>0</v>
      </c>
      <c r="D671" s="205">
        <v>0</v>
      </c>
    </row>
    <row r="672" spans="1:6" x14ac:dyDescent="0.25">
      <c r="A672" s="668" t="s">
        <v>416</v>
      </c>
      <c r="B672" s="669"/>
      <c r="C672" s="47">
        <v>16.5</v>
      </c>
      <c r="D672" s="205">
        <v>15</v>
      </c>
    </row>
    <row r="673" spans="1:6" x14ac:dyDescent="0.25">
      <c r="A673" s="668" t="s">
        <v>544</v>
      </c>
      <c r="B673" s="669"/>
      <c r="C673" s="47">
        <v>16.5</v>
      </c>
      <c r="D673" s="205">
        <v>15</v>
      </c>
    </row>
    <row r="674" spans="1:6" x14ac:dyDescent="0.25">
      <c r="A674" s="678" t="s">
        <v>545</v>
      </c>
      <c r="B674" s="679"/>
      <c r="C674" s="47">
        <v>0</v>
      </c>
      <c r="D674" s="205">
        <v>0</v>
      </c>
    </row>
    <row r="675" spans="1:6" x14ac:dyDescent="0.25">
      <c r="A675" s="668" t="s">
        <v>420</v>
      </c>
      <c r="B675" s="669"/>
      <c r="C675" s="47">
        <v>0.64</v>
      </c>
      <c r="D675" s="205">
        <v>0.5</v>
      </c>
    </row>
    <row r="676" spans="1:6" ht="15.75" thickBot="1" x14ac:dyDescent="0.3">
      <c r="A676" s="676" t="s">
        <v>27</v>
      </c>
      <c r="B676" s="677"/>
      <c r="C676" s="256">
        <v>5</v>
      </c>
      <c r="D676" s="257">
        <v>5</v>
      </c>
    </row>
    <row r="677" spans="1:6" ht="15.75" thickBot="1" x14ac:dyDescent="0.3">
      <c r="A677" s="670" t="s">
        <v>230</v>
      </c>
      <c r="B677" s="671"/>
      <c r="C677" s="242"/>
      <c r="D677" s="243">
        <v>100</v>
      </c>
      <c r="E677" s="244"/>
      <c r="F677" s="244"/>
    </row>
    <row r="678" spans="1:6" x14ac:dyDescent="0.25">
      <c r="A678" s="628"/>
      <c r="B678" s="628"/>
      <c r="C678" s="245"/>
      <c r="D678" s="245"/>
      <c r="E678" s="245"/>
      <c r="F678" s="245"/>
    </row>
    <row r="679" spans="1:6" ht="15.75" thickBot="1" x14ac:dyDescent="0.3">
      <c r="A679" s="629" t="s">
        <v>231</v>
      </c>
      <c r="B679" s="629"/>
      <c r="C679" s="629"/>
      <c r="D679" s="629"/>
      <c r="E679" s="629"/>
      <c r="F679" s="629"/>
    </row>
    <row r="680" spans="1:6" x14ac:dyDescent="0.25">
      <c r="A680" s="630" t="s">
        <v>232</v>
      </c>
      <c r="B680" s="631"/>
      <c r="C680" s="631"/>
      <c r="D680" s="631"/>
      <c r="E680" s="632" t="s">
        <v>233</v>
      </c>
      <c r="F680" s="633"/>
    </row>
    <row r="681" spans="1:6" ht="41.25" thickBot="1" x14ac:dyDescent="0.3">
      <c r="A681" s="246" t="s">
        <v>234</v>
      </c>
      <c r="B681" s="247" t="s">
        <v>235</v>
      </c>
      <c r="C681" s="247" t="s">
        <v>236</v>
      </c>
      <c r="D681" s="247" t="s">
        <v>237</v>
      </c>
      <c r="E681" s="634"/>
      <c r="F681" s="635"/>
    </row>
    <row r="682" spans="1:6" ht="15.75" thickBot="1" x14ac:dyDescent="0.3">
      <c r="A682" s="248" t="s">
        <v>546</v>
      </c>
      <c r="B682" s="249" t="s">
        <v>547</v>
      </c>
      <c r="C682" s="249" t="s">
        <v>548</v>
      </c>
      <c r="D682" s="249" t="s">
        <v>549</v>
      </c>
      <c r="E682" s="636">
        <v>10.1</v>
      </c>
      <c r="F682" s="637"/>
    </row>
    <row r="683" spans="1:6" x14ac:dyDescent="0.25">
      <c r="A683" s="451"/>
      <c r="B683" s="451"/>
      <c r="C683" s="245"/>
      <c r="D683" s="245"/>
      <c r="E683" s="245"/>
      <c r="F683" s="245"/>
    </row>
    <row r="684" spans="1:6" x14ac:dyDescent="0.25">
      <c r="A684" s="628" t="s">
        <v>242</v>
      </c>
      <c r="B684" s="628"/>
      <c r="C684" s="628"/>
      <c r="D684" s="628"/>
      <c r="E684" s="628"/>
      <c r="F684" s="628"/>
    </row>
    <row r="685" spans="1:6" x14ac:dyDescent="0.25">
      <c r="A685" s="638" t="s">
        <v>550</v>
      </c>
      <c r="B685" s="638"/>
      <c r="C685" s="638"/>
      <c r="D685" s="638"/>
      <c r="E685" s="638"/>
      <c r="F685" s="638"/>
    </row>
    <row r="686" spans="1:6" x14ac:dyDescent="0.25">
      <c r="A686" s="639" t="s">
        <v>244</v>
      </c>
      <c r="B686" s="639"/>
      <c r="C686" s="452" t="s">
        <v>258</v>
      </c>
    </row>
    <row r="690" spans="1:6" x14ac:dyDescent="0.25">
      <c r="A690" s="673" t="s">
        <v>215</v>
      </c>
      <c r="B690" s="673"/>
      <c r="C690" s="640" t="s">
        <v>369</v>
      </c>
      <c r="D690" s="640"/>
      <c r="E690" s="640"/>
      <c r="F690" s="640"/>
    </row>
    <row r="691" spans="1:6" x14ac:dyDescent="0.25">
      <c r="A691" s="672" t="s">
        <v>217</v>
      </c>
      <c r="B691" s="672"/>
      <c r="C691" s="640" t="s">
        <v>131</v>
      </c>
      <c r="D691" s="640"/>
      <c r="E691" s="640"/>
      <c r="F691" s="640"/>
    </row>
    <row r="692" spans="1:6" x14ac:dyDescent="0.25">
      <c r="A692" s="673" t="s">
        <v>218</v>
      </c>
      <c r="B692" s="673"/>
      <c r="C692" s="640" t="s">
        <v>369</v>
      </c>
      <c r="D692" s="640"/>
      <c r="E692" s="640"/>
      <c r="F692" s="640"/>
    </row>
    <row r="693" spans="1:6" ht="15.75" thickBot="1" x14ac:dyDescent="0.3">
      <c r="A693" s="658" t="s">
        <v>219</v>
      </c>
      <c r="B693" s="658"/>
      <c r="C693" s="640" t="s">
        <v>220</v>
      </c>
      <c r="D693" s="640"/>
      <c r="E693" s="640"/>
      <c r="F693" s="640"/>
    </row>
    <row r="694" spans="1:6" x14ac:dyDescent="0.25">
      <c r="A694" s="659" t="s">
        <v>221</v>
      </c>
      <c r="B694" s="660"/>
      <c r="C694" s="663" t="s">
        <v>222</v>
      </c>
      <c r="D694" s="664"/>
      <c r="E694" s="236"/>
      <c r="F694" s="236"/>
    </row>
    <row r="695" spans="1:6" x14ac:dyDescent="0.25">
      <c r="A695" s="661"/>
      <c r="B695" s="662"/>
      <c r="C695" s="662" t="s">
        <v>223</v>
      </c>
      <c r="D695" s="665"/>
      <c r="E695" s="237"/>
      <c r="F695" s="237"/>
    </row>
    <row r="696" spans="1:6" x14ac:dyDescent="0.25">
      <c r="A696" s="661"/>
      <c r="B696" s="662"/>
      <c r="C696" s="238" t="s">
        <v>224</v>
      </c>
      <c r="D696" s="453" t="s">
        <v>225</v>
      </c>
      <c r="E696" s="236"/>
      <c r="F696" s="236"/>
    </row>
    <row r="697" spans="1:6" x14ac:dyDescent="0.25">
      <c r="A697" s="666" t="s">
        <v>136</v>
      </c>
      <c r="B697" s="667"/>
      <c r="C697" s="253">
        <v>5</v>
      </c>
      <c r="D697" s="254">
        <v>5</v>
      </c>
      <c r="E697" s="241"/>
      <c r="F697" s="241"/>
    </row>
    <row r="698" spans="1:6" x14ac:dyDescent="0.25">
      <c r="A698" s="668" t="s">
        <v>370</v>
      </c>
      <c r="B698" s="669"/>
      <c r="C698" s="47">
        <v>5</v>
      </c>
      <c r="D698" s="205">
        <v>5</v>
      </c>
    </row>
    <row r="699" spans="1:6" x14ac:dyDescent="0.25">
      <c r="A699" s="668" t="s">
        <v>138</v>
      </c>
      <c r="B699" s="669"/>
      <c r="C699" s="47">
        <v>5</v>
      </c>
      <c r="D699" s="205">
        <v>5</v>
      </c>
    </row>
    <row r="700" spans="1:6" x14ac:dyDescent="0.25">
      <c r="A700" s="668" t="s">
        <v>371</v>
      </c>
      <c r="B700" s="669"/>
      <c r="C700" s="47">
        <v>5</v>
      </c>
      <c r="D700" s="205">
        <v>5</v>
      </c>
    </row>
    <row r="701" spans="1:6" x14ac:dyDescent="0.25">
      <c r="A701" s="668" t="s">
        <v>106</v>
      </c>
      <c r="B701" s="669"/>
      <c r="C701" s="47">
        <v>12</v>
      </c>
      <c r="D701" s="205">
        <v>12</v>
      </c>
    </row>
    <row r="702" spans="1:6" x14ac:dyDescent="0.25">
      <c r="A702" s="668" t="s">
        <v>67</v>
      </c>
      <c r="B702" s="669"/>
      <c r="C702" s="47">
        <v>75</v>
      </c>
      <c r="D702" s="205">
        <v>75</v>
      </c>
    </row>
    <row r="703" spans="1:6" x14ac:dyDescent="0.25">
      <c r="A703" s="668" t="s">
        <v>43</v>
      </c>
      <c r="B703" s="669"/>
      <c r="C703" s="47">
        <v>3</v>
      </c>
      <c r="D703" s="205">
        <v>3</v>
      </c>
    </row>
    <row r="704" spans="1:6" x14ac:dyDescent="0.25">
      <c r="A704" s="668" t="s">
        <v>69</v>
      </c>
      <c r="B704" s="669"/>
      <c r="C704" s="47">
        <v>3</v>
      </c>
      <c r="D704" s="205">
        <v>3</v>
      </c>
    </row>
    <row r="705" spans="1:6" ht="15.75" thickBot="1" x14ac:dyDescent="0.3">
      <c r="A705" s="676" t="s">
        <v>97</v>
      </c>
      <c r="B705" s="677"/>
      <c r="C705" s="256">
        <v>0.25</v>
      </c>
      <c r="D705" s="257">
        <v>0.25</v>
      </c>
    </row>
    <row r="706" spans="1:6" ht="15.75" thickBot="1" x14ac:dyDescent="0.3">
      <c r="A706" s="670" t="s">
        <v>230</v>
      </c>
      <c r="B706" s="671"/>
      <c r="C706" s="242"/>
      <c r="D706" s="243">
        <v>100</v>
      </c>
      <c r="E706" s="244"/>
      <c r="F706" s="244"/>
    </row>
    <row r="707" spans="1:6" x14ac:dyDescent="0.25">
      <c r="A707" s="628"/>
      <c r="B707" s="628"/>
      <c r="C707" s="245"/>
      <c r="D707" s="245"/>
      <c r="E707" s="245"/>
      <c r="F707" s="245"/>
    </row>
    <row r="708" spans="1:6" ht="15.75" thickBot="1" x14ac:dyDescent="0.3">
      <c r="A708" s="629" t="s">
        <v>231</v>
      </c>
      <c r="B708" s="629"/>
      <c r="C708" s="629"/>
      <c r="D708" s="629"/>
      <c r="E708" s="629"/>
      <c r="F708" s="629"/>
    </row>
    <row r="709" spans="1:6" x14ac:dyDescent="0.25">
      <c r="A709" s="630" t="s">
        <v>232</v>
      </c>
      <c r="B709" s="631"/>
      <c r="C709" s="631"/>
      <c r="D709" s="631"/>
      <c r="E709" s="632" t="s">
        <v>233</v>
      </c>
      <c r="F709" s="633"/>
    </row>
    <row r="710" spans="1:6" ht="41.25" thickBot="1" x14ac:dyDescent="0.3">
      <c r="A710" s="246" t="s">
        <v>234</v>
      </c>
      <c r="B710" s="247" t="s">
        <v>235</v>
      </c>
      <c r="C710" s="247" t="s">
        <v>236</v>
      </c>
      <c r="D710" s="247" t="s">
        <v>237</v>
      </c>
      <c r="E710" s="634"/>
      <c r="F710" s="635"/>
    </row>
    <row r="711" spans="1:6" ht="15.75" thickBot="1" x14ac:dyDescent="0.3">
      <c r="A711" s="248" t="s">
        <v>372</v>
      </c>
      <c r="B711" s="249" t="s">
        <v>373</v>
      </c>
      <c r="C711" s="249" t="s">
        <v>360</v>
      </c>
      <c r="D711" s="249" t="s">
        <v>374</v>
      </c>
      <c r="E711" s="636">
        <v>0.45</v>
      </c>
      <c r="F711" s="637"/>
    </row>
    <row r="712" spans="1:6" x14ac:dyDescent="0.25">
      <c r="A712" s="451"/>
      <c r="B712" s="451"/>
      <c r="C712" s="245"/>
      <c r="D712" s="245"/>
      <c r="E712" s="245"/>
      <c r="F712" s="245"/>
    </row>
    <row r="713" spans="1:6" x14ac:dyDescent="0.25">
      <c r="A713" s="628" t="s">
        <v>242</v>
      </c>
      <c r="B713" s="628"/>
      <c r="C713" s="628"/>
      <c r="D713" s="628"/>
      <c r="E713" s="628"/>
      <c r="F713" s="628"/>
    </row>
    <row r="714" spans="1:6" x14ac:dyDescent="0.25">
      <c r="A714" s="638" t="s">
        <v>375</v>
      </c>
      <c r="B714" s="638"/>
      <c r="C714" s="638"/>
      <c r="D714" s="638"/>
      <c r="E714" s="638"/>
      <c r="F714" s="638"/>
    </row>
    <row r="715" spans="1:6" x14ac:dyDescent="0.25">
      <c r="A715" s="639" t="s">
        <v>244</v>
      </c>
      <c r="B715" s="639"/>
      <c r="C715" s="452" t="s">
        <v>258</v>
      </c>
    </row>
    <row r="719" spans="1:6" x14ac:dyDescent="0.25">
      <c r="A719" s="673" t="s">
        <v>215</v>
      </c>
      <c r="B719" s="673"/>
      <c r="C719" s="640" t="s">
        <v>62</v>
      </c>
      <c r="D719" s="640"/>
      <c r="E719" s="640"/>
      <c r="F719" s="640"/>
    </row>
    <row r="720" spans="1:6" x14ac:dyDescent="0.25">
      <c r="A720" s="672" t="s">
        <v>217</v>
      </c>
      <c r="B720" s="672"/>
      <c r="C720" s="640" t="s">
        <v>63</v>
      </c>
      <c r="D720" s="640"/>
      <c r="E720" s="640"/>
      <c r="F720" s="640"/>
    </row>
    <row r="721" spans="1:6" x14ac:dyDescent="0.25">
      <c r="A721" s="673" t="s">
        <v>218</v>
      </c>
      <c r="B721" s="673"/>
      <c r="C721" s="640" t="s">
        <v>62</v>
      </c>
      <c r="D721" s="640"/>
      <c r="E721" s="640"/>
      <c r="F721" s="640"/>
    </row>
    <row r="722" spans="1:6" ht="15.75" thickBot="1" x14ac:dyDescent="0.3">
      <c r="A722" s="658" t="s">
        <v>219</v>
      </c>
      <c r="B722" s="658"/>
      <c r="C722" s="640" t="s">
        <v>220</v>
      </c>
      <c r="D722" s="640"/>
      <c r="E722" s="640"/>
      <c r="F722" s="640"/>
    </row>
    <row r="723" spans="1:6" x14ac:dyDescent="0.25">
      <c r="A723" s="659" t="s">
        <v>221</v>
      </c>
      <c r="B723" s="660"/>
      <c r="C723" s="663" t="s">
        <v>222</v>
      </c>
      <c r="D723" s="664"/>
      <c r="E723" s="236"/>
      <c r="F723" s="236"/>
    </row>
    <row r="724" spans="1:6" x14ac:dyDescent="0.25">
      <c r="A724" s="661"/>
      <c r="B724" s="662"/>
      <c r="C724" s="662" t="s">
        <v>223</v>
      </c>
      <c r="D724" s="665"/>
      <c r="E724" s="237"/>
      <c r="F724" s="237"/>
    </row>
    <row r="725" spans="1:6" x14ac:dyDescent="0.25">
      <c r="A725" s="661"/>
      <c r="B725" s="662"/>
      <c r="C725" s="238" t="s">
        <v>224</v>
      </c>
      <c r="D725" s="453" t="s">
        <v>225</v>
      </c>
      <c r="E725" s="236"/>
      <c r="F725" s="236"/>
    </row>
    <row r="726" spans="1:6" x14ac:dyDescent="0.25">
      <c r="A726" s="666" t="s">
        <v>66</v>
      </c>
      <c r="B726" s="667"/>
      <c r="C726" s="253">
        <v>70</v>
      </c>
      <c r="D726" s="254">
        <v>69</v>
      </c>
      <c r="E726" s="241"/>
      <c r="F726" s="241"/>
    </row>
    <row r="727" spans="1:6" x14ac:dyDescent="0.25">
      <c r="A727" s="668" t="s">
        <v>67</v>
      </c>
      <c r="B727" s="669"/>
      <c r="C727" s="47">
        <v>35</v>
      </c>
      <c r="D727" s="205">
        <v>35</v>
      </c>
    </row>
    <row r="728" spans="1:6" x14ac:dyDescent="0.25">
      <c r="A728" s="668" t="s">
        <v>65</v>
      </c>
      <c r="B728" s="669"/>
      <c r="C728" s="47">
        <v>7</v>
      </c>
      <c r="D728" s="205">
        <v>7</v>
      </c>
    </row>
    <row r="729" spans="1:6" x14ac:dyDescent="0.25">
      <c r="A729" s="668" t="s">
        <v>70</v>
      </c>
      <c r="B729" s="669"/>
      <c r="C729" s="47">
        <v>5</v>
      </c>
      <c r="D729" s="205">
        <v>5</v>
      </c>
    </row>
    <row r="730" spans="1:6" x14ac:dyDescent="0.25">
      <c r="A730" s="668" t="s">
        <v>64</v>
      </c>
      <c r="B730" s="669"/>
      <c r="C730" s="47">
        <v>3</v>
      </c>
      <c r="D730" s="205">
        <v>3</v>
      </c>
    </row>
    <row r="731" spans="1:6" x14ac:dyDescent="0.25">
      <c r="A731" s="668" t="s">
        <v>69</v>
      </c>
      <c r="B731" s="669"/>
      <c r="C731" s="47">
        <v>2</v>
      </c>
      <c r="D731" s="205">
        <v>2</v>
      </c>
    </row>
    <row r="732" spans="1:6" ht="15.75" thickBot="1" x14ac:dyDescent="0.3">
      <c r="A732" s="676" t="s">
        <v>43</v>
      </c>
      <c r="B732" s="677"/>
      <c r="C732" s="256">
        <v>2</v>
      </c>
      <c r="D732" s="257">
        <v>2</v>
      </c>
    </row>
    <row r="733" spans="1:6" ht="15.75" thickBot="1" x14ac:dyDescent="0.3">
      <c r="A733" s="670" t="s">
        <v>230</v>
      </c>
      <c r="B733" s="671"/>
      <c r="C733" s="242"/>
      <c r="D733" s="243">
        <v>100</v>
      </c>
      <c r="E733" s="244"/>
      <c r="F733" s="244"/>
    </row>
    <row r="734" spans="1:6" x14ac:dyDescent="0.25">
      <c r="A734" s="628"/>
      <c r="B734" s="628"/>
      <c r="C734" s="245"/>
      <c r="D734" s="245"/>
      <c r="E734" s="245"/>
      <c r="F734" s="245"/>
    </row>
    <row r="735" spans="1:6" ht="15.75" thickBot="1" x14ac:dyDescent="0.3">
      <c r="A735" s="629" t="s">
        <v>231</v>
      </c>
      <c r="B735" s="629"/>
      <c r="C735" s="629"/>
      <c r="D735" s="629"/>
      <c r="E735" s="629"/>
      <c r="F735" s="629"/>
    </row>
    <row r="736" spans="1:6" x14ac:dyDescent="0.25">
      <c r="A736" s="630" t="s">
        <v>232</v>
      </c>
      <c r="B736" s="631"/>
      <c r="C736" s="631"/>
      <c r="D736" s="631"/>
      <c r="E736" s="632" t="s">
        <v>233</v>
      </c>
      <c r="F736" s="633"/>
    </row>
    <row r="737" spans="1:6" ht="41.25" thickBot="1" x14ac:dyDescent="0.3">
      <c r="A737" s="246" t="s">
        <v>234</v>
      </c>
      <c r="B737" s="247" t="s">
        <v>235</v>
      </c>
      <c r="C737" s="247" t="s">
        <v>236</v>
      </c>
      <c r="D737" s="247" t="s">
        <v>237</v>
      </c>
      <c r="E737" s="634"/>
      <c r="F737" s="635"/>
    </row>
    <row r="738" spans="1:6" ht="15.75" thickBot="1" x14ac:dyDescent="0.3">
      <c r="A738" s="248" t="s">
        <v>377</v>
      </c>
      <c r="B738" s="249" t="s">
        <v>378</v>
      </c>
      <c r="C738" s="249" t="s">
        <v>379</v>
      </c>
      <c r="D738" s="249" t="s">
        <v>380</v>
      </c>
      <c r="E738" s="636">
        <v>0.56000000000000005</v>
      </c>
      <c r="F738" s="637"/>
    </row>
    <row r="739" spans="1:6" x14ac:dyDescent="0.25">
      <c r="A739" s="451"/>
      <c r="B739" s="451"/>
      <c r="C739" s="245"/>
      <c r="D739" s="245"/>
      <c r="E739" s="245"/>
      <c r="F739" s="245"/>
    </row>
    <row r="740" spans="1:6" x14ac:dyDescent="0.25">
      <c r="A740" s="628" t="s">
        <v>242</v>
      </c>
      <c r="B740" s="628"/>
      <c r="C740" s="628"/>
      <c r="D740" s="628"/>
      <c r="E740" s="628"/>
      <c r="F740" s="628"/>
    </row>
    <row r="741" spans="1:6" x14ac:dyDescent="0.25">
      <c r="A741" s="638" t="s">
        <v>381</v>
      </c>
      <c r="B741" s="638"/>
      <c r="C741" s="638"/>
      <c r="D741" s="638"/>
      <c r="E741" s="638"/>
      <c r="F741" s="638"/>
    </row>
    <row r="742" spans="1:6" x14ac:dyDescent="0.25">
      <c r="A742" s="639" t="s">
        <v>244</v>
      </c>
      <c r="B742" s="639"/>
      <c r="C742" s="452" t="s">
        <v>376</v>
      </c>
    </row>
    <row r="746" spans="1:6" x14ac:dyDescent="0.25">
      <c r="A746" s="673" t="s">
        <v>215</v>
      </c>
      <c r="B746" s="673"/>
      <c r="C746" s="640" t="s">
        <v>441</v>
      </c>
      <c r="D746" s="640"/>
      <c r="E746" s="640"/>
      <c r="F746" s="640"/>
    </row>
    <row r="747" spans="1:6" x14ac:dyDescent="0.25">
      <c r="A747" s="672" t="s">
        <v>217</v>
      </c>
      <c r="B747" s="672"/>
      <c r="C747" s="640" t="s">
        <v>435</v>
      </c>
      <c r="D747" s="640"/>
      <c r="E747" s="640"/>
      <c r="F747" s="640"/>
    </row>
    <row r="748" spans="1:6" x14ac:dyDescent="0.25">
      <c r="A748" s="673" t="s">
        <v>218</v>
      </c>
      <c r="B748" s="673"/>
      <c r="C748" s="640" t="s">
        <v>441</v>
      </c>
      <c r="D748" s="640"/>
      <c r="E748" s="640"/>
      <c r="F748" s="640"/>
    </row>
    <row r="749" spans="1:6" ht="15.75" thickBot="1" x14ac:dyDescent="0.3">
      <c r="A749" s="658" t="s">
        <v>219</v>
      </c>
      <c r="B749" s="658"/>
      <c r="C749" s="640" t="s">
        <v>220</v>
      </c>
      <c r="D749" s="640"/>
      <c r="E749" s="640"/>
      <c r="F749" s="640"/>
    </row>
    <row r="750" spans="1:6" x14ac:dyDescent="0.25">
      <c r="A750" s="659" t="s">
        <v>221</v>
      </c>
      <c r="B750" s="660"/>
      <c r="C750" s="663" t="s">
        <v>222</v>
      </c>
      <c r="D750" s="664"/>
      <c r="E750" s="236"/>
      <c r="F750" s="236"/>
    </row>
    <row r="751" spans="1:6" x14ac:dyDescent="0.25">
      <c r="A751" s="661"/>
      <c r="B751" s="662"/>
      <c r="C751" s="662" t="s">
        <v>223</v>
      </c>
      <c r="D751" s="665"/>
      <c r="E751" s="237"/>
      <c r="F751" s="237"/>
    </row>
    <row r="752" spans="1:6" x14ac:dyDescent="0.25">
      <c r="A752" s="661"/>
      <c r="B752" s="662"/>
      <c r="C752" s="238" t="s">
        <v>224</v>
      </c>
      <c r="D752" s="453" t="s">
        <v>225</v>
      </c>
      <c r="E752" s="236"/>
      <c r="F752" s="236"/>
    </row>
    <row r="753" spans="1:6" x14ac:dyDescent="0.25">
      <c r="A753" s="666" t="s">
        <v>66</v>
      </c>
      <c r="B753" s="667"/>
      <c r="C753" s="253">
        <v>75</v>
      </c>
      <c r="D753" s="254">
        <v>73.5</v>
      </c>
      <c r="E753" s="241"/>
      <c r="F753" s="241"/>
    </row>
    <row r="754" spans="1:6" x14ac:dyDescent="0.25">
      <c r="A754" s="668" t="s">
        <v>193</v>
      </c>
      <c r="B754" s="669"/>
      <c r="C754" s="47">
        <v>7</v>
      </c>
      <c r="D754" s="205">
        <v>7</v>
      </c>
    </row>
    <row r="755" spans="1:6" x14ac:dyDescent="0.25">
      <c r="A755" s="668" t="s">
        <v>67</v>
      </c>
      <c r="B755" s="669"/>
      <c r="C755" s="47">
        <v>21</v>
      </c>
      <c r="D755" s="205">
        <v>21</v>
      </c>
    </row>
    <row r="756" spans="1:6" x14ac:dyDescent="0.25">
      <c r="A756" s="668" t="s">
        <v>70</v>
      </c>
      <c r="B756" s="669"/>
      <c r="C756" s="47">
        <v>10</v>
      </c>
      <c r="D756" s="205">
        <v>10</v>
      </c>
    </row>
    <row r="757" spans="1:6" x14ac:dyDescent="0.25">
      <c r="A757" s="668" t="s">
        <v>69</v>
      </c>
      <c r="B757" s="669"/>
      <c r="C757" s="47">
        <v>6</v>
      </c>
      <c r="D757" s="205">
        <v>6</v>
      </c>
    </row>
    <row r="758" spans="1:6" ht="15.75" thickBot="1" x14ac:dyDescent="0.3">
      <c r="A758" s="676" t="s">
        <v>43</v>
      </c>
      <c r="B758" s="677"/>
      <c r="C758" s="256">
        <v>1</v>
      </c>
      <c r="D758" s="257">
        <v>1</v>
      </c>
    </row>
    <row r="759" spans="1:6" ht="15.75" thickBot="1" x14ac:dyDescent="0.3">
      <c r="A759" s="670" t="s">
        <v>230</v>
      </c>
      <c r="B759" s="671"/>
      <c r="C759" s="242"/>
      <c r="D759" s="243">
        <v>100</v>
      </c>
      <c r="E759" s="244"/>
      <c r="F759" s="244"/>
    </row>
    <row r="760" spans="1:6" x14ac:dyDescent="0.25">
      <c r="A760" s="628"/>
      <c r="B760" s="628"/>
      <c r="C760" s="245"/>
      <c r="D760" s="245"/>
      <c r="E760" s="245"/>
      <c r="F760" s="245"/>
    </row>
    <row r="761" spans="1:6" ht="15.75" thickBot="1" x14ac:dyDescent="0.3">
      <c r="A761" s="629" t="s">
        <v>231</v>
      </c>
      <c r="B761" s="629"/>
      <c r="C761" s="629"/>
      <c r="D761" s="629"/>
      <c r="E761" s="629"/>
      <c r="F761" s="629"/>
    </row>
    <row r="762" spans="1:6" x14ac:dyDescent="0.25">
      <c r="A762" s="630" t="s">
        <v>232</v>
      </c>
      <c r="B762" s="631"/>
      <c r="C762" s="631"/>
      <c r="D762" s="631"/>
      <c r="E762" s="632" t="s">
        <v>233</v>
      </c>
      <c r="F762" s="633"/>
    </row>
    <row r="763" spans="1:6" ht="41.25" thickBot="1" x14ac:dyDescent="0.3">
      <c r="A763" s="246" t="s">
        <v>234</v>
      </c>
      <c r="B763" s="247" t="s">
        <v>235</v>
      </c>
      <c r="C763" s="247" t="s">
        <v>236</v>
      </c>
      <c r="D763" s="247" t="s">
        <v>237</v>
      </c>
      <c r="E763" s="634"/>
      <c r="F763" s="635"/>
    </row>
    <row r="764" spans="1:6" ht="15.75" thickBot="1" x14ac:dyDescent="0.3">
      <c r="A764" s="248" t="s">
        <v>440</v>
      </c>
      <c r="B764" s="249" t="s">
        <v>439</v>
      </c>
      <c r="C764" s="249" t="s">
        <v>438</v>
      </c>
      <c r="D764" s="249" t="s">
        <v>437</v>
      </c>
      <c r="E764" s="636">
        <v>0.25</v>
      </c>
      <c r="F764" s="637"/>
    </row>
    <row r="765" spans="1:6" x14ac:dyDescent="0.25">
      <c r="A765" s="451"/>
      <c r="B765" s="451"/>
      <c r="C765" s="245"/>
      <c r="D765" s="245"/>
      <c r="E765" s="245"/>
      <c r="F765" s="245"/>
    </row>
    <row r="766" spans="1:6" x14ac:dyDescent="0.25">
      <c r="A766" s="628" t="s">
        <v>242</v>
      </c>
      <c r="B766" s="628"/>
      <c r="C766" s="628"/>
      <c r="D766" s="628"/>
      <c r="E766" s="628"/>
      <c r="F766" s="628"/>
    </row>
    <row r="767" spans="1:6" x14ac:dyDescent="0.25">
      <c r="A767" s="638" t="s">
        <v>449</v>
      </c>
      <c r="B767" s="638"/>
      <c r="C767" s="638"/>
      <c r="D767" s="638"/>
      <c r="E767" s="638"/>
      <c r="F767" s="638"/>
    </row>
    <row r="768" spans="1:6" x14ac:dyDescent="0.25">
      <c r="A768" s="639" t="s">
        <v>244</v>
      </c>
      <c r="B768" s="639"/>
      <c r="C768" s="452" t="s">
        <v>258</v>
      </c>
    </row>
  </sheetData>
  <mergeCells count="776">
    <mergeCell ref="A303:B303"/>
    <mergeCell ref="A293:B293"/>
    <mergeCell ref="C293:F293"/>
    <mergeCell ref="A294:B296"/>
    <mergeCell ref="C294:D294"/>
    <mergeCell ref="C295:D295"/>
    <mergeCell ref="A297:B297"/>
    <mergeCell ref="A290:B290"/>
    <mergeCell ref="C290:F290"/>
    <mergeCell ref="A291:B291"/>
    <mergeCell ref="C291:F291"/>
    <mergeCell ref="A292:B292"/>
    <mergeCell ref="C292:F292"/>
    <mergeCell ref="A9:B9"/>
    <mergeCell ref="A10:B10"/>
    <mergeCell ref="A11:B11"/>
    <mergeCell ref="A328:B328"/>
    <mergeCell ref="A329:B329"/>
    <mergeCell ref="A319:B319"/>
    <mergeCell ref="C319:F319"/>
    <mergeCell ref="A320:B322"/>
    <mergeCell ref="C320:D320"/>
    <mergeCell ref="C321:D321"/>
    <mergeCell ref="A323:B323"/>
    <mergeCell ref="A316:B316"/>
    <mergeCell ref="C316:F316"/>
    <mergeCell ref="A317:B317"/>
    <mergeCell ref="C317:F317"/>
    <mergeCell ref="A318:B318"/>
    <mergeCell ref="C318:F318"/>
    <mergeCell ref="A311:F311"/>
    <mergeCell ref="A312:B312"/>
    <mergeCell ref="A304:B304"/>
    <mergeCell ref="A305:F305"/>
    <mergeCell ref="A306:D306"/>
    <mergeCell ref="E306:F307"/>
    <mergeCell ref="E308:F308"/>
    <mergeCell ref="A4:B4"/>
    <mergeCell ref="C4:F4"/>
    <mergeCell ref="A5:B7"/>
    <mergeCell ref="C5:D5"/>
    <mergeCell ref="C6:D6"/>
    <mergeCell ref="A8:B8"/>
    <mergeCell ref="A1:B1"/>
    <mergeCell ref="C1:F1"/>
    <mergeCell ref="A2:B2"/>
    <mergeCell ref="C2:F2"/>
    <mergeCell ref="A3:B3"/>
    <mergeCell ref="C3:F3"/>
    <mergeCell ref="A15:B15"/>
    <mergeCell ref="A16:F16"/>
    <mergeCell ref="A17:D17"/>
    <mergeCell ref="E17:F18"/>
    <mergeCell ref="E19:F19"/>
    <mergeCell ref="A21:F21"/>
    <mergeCell ref="A12:B12"/>
    <mergeCell ref="A13:B13"/>
    <mergeCell ref="A14:B14"/>
    <mergeCell ref="A29:B29"/>
    <mergeCell ref="C29:F29"/>
    <mergeCell ref="A30:B30"/>
    <mergeCell ref="C30:F30"/>
    <mergeCell ref="A31:B33"/>
    <mergeCell ref="C31:D31"/>
    <mergeCell ref="C32:D32"/>
    <mergeCell ref="A22:F22"/>
    <mergeCell ref="A23:B23"/>
    <mergeCell ref="A27:B27"/>
    <mergeCell ref="C27:F27"/>
    <mergeCell ref="A28:B28"/>
    <mergeCell ref="C28:F28"/>
    <mergeCell ref="A34:B34"/>
    <mergeCell ref="A35:B35"/>
    <mergeCell ref="A36:B36"/>
    <mergeCell ref="A37:F37"/>
    <mergeCell ref="A38:D38"/>
    <mergeCell ref="E38:F39"/>
    <mergeCell ref="A80:B80"/>
    <mergeCell ref="A81:B81"/>
    <mergeCell ref="A82:F82"/>
    <mergeCell ref="A72:B72"/>
    <mergeCell ref="C72:F72"/>
    <mergeCell ref="A73:B75"/>
    <mergeCell ref="C73:D73"/>
    <mergeCell ref="C74:D74"/>
    <mergeCell ref="A76:B76"/>
    <mergeCell ref="A69:B69"/>
    <mergeCell ref="C69:F69"/>
    <mergeCell ref="A70:B70"/>
    <mergeCell ref="C70:F70"/>
    <mergeCell ref="A71:B71"/>
    <mergeCell ref="A93:B93"/>
    <mergeCell ref="C93:F93"/>
    <mergeCell ref="A94:B94"/>
    <mergeCell ref="C94:F94"/>
    <mergeCell ref="A95:B95"/>
    <mergeCell ref="C95:F95"/>
    <mergeCell ref="E40:F40"/>
    <mergeCell ref="A42:F42"/>
    <mergeCell ref="A43:F43"/>
    <mergeCell ref="A44:B44"/>
    <mergeCell ref="A88:F88"/>
    <mergeCell ref="A89:B89"/>
    <mergeCell ref="A77:B77"/>
    <mergeCell ref="A78:B78"/>
    <mergeCell ref="A79:B79"/>
    <mergeCell ref="A63:F63"/>
    <mergeCell ref="A64:F64"/>
    <mergeCell ref="A65:B65"/>
    <mergeCell ref="A83:D83"/>
    <mergeCell ref="A101:B101"/>
    <mergeCell ref="A102:B102"/>
    <mergeCell ref="A103:B103"/>
    <mergeCell ref="A104:B104"/>
    <mergeCell ref="A105:F105"/>
    <mergeCell ref="A106:D106"/>
    <mergeCell ref="E106:F107"/>
    <mergeCell ref="A96:B96"/>
    <mergeCell ref="C96:F96"/>
    <mergeCell ref="A97:B99"/>
    <mergeCell ref="C97:D97"/>
    <mergeCell ref="C98:D98"/>
    <mergeCell ref="A100:B100"/>
    <mergeCell ref="A116:B116"/>
    <mergeCell ref="C116:F116"/>
    <mergeCell ref="A117:B117"/>
    <mergeCell ref="C117:F117"/>
    <mergeCell ref="A118:B118"/>
    <mergeCell ref="C118:F118"/>
    <mergeCell ref="E108:F108"/>
    <mergeCell ref="A110:F110"/>
    <mergeCell ref="A111:F111"/>
    <mergeCell ref="A112:B112"/>
    <mergeCell ref="A124:B124"/>
    <mergeCell ref="A125:B125"/>
    <mergeCell ref="A126:F126"/>
    <mergeCell ref="A127:D127"/>
    <mergeCell ref="E127:F128"/>
    <mergeCell ref="E129:F129"/>
    <mergeCell ref="A119:B119"/>
    <mergeCell ref="C119:F119"/>
    <mergeCell ref="A120:B122"/>
    <mergeCell ref="C120:D120"/>
    <mergeCell ref="C121:D121"/>
    <mergeCell ref="A123:B123"/>
    <mergeCell ref="A139:B139"/>
    <mergeCell ref="C139:F139"/>
    <mergeCell ref="A140:B140"/>
    <mergeCell ref="C140:F140"/>
    <mergeCell ref="A141:B143"/>
    <mergeCell ref="C141:D141"/>
    <mergeCell ref="C142:D142"/>
    <mergeCell ref="A131:F131"/>
    <mergeCell ref="A132:F132"/>
    <mergeCell ref="A133:B133"/>
    <mergeCell ref="A137:B137"/>
    <mergeCell ref="A138:B138"/>
    <mergeCell ref="C138:F138"/>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63:F163"/>
    <mergeCell ref="A164:B164"/>
    <mergeCell ref="A168:B168"/>
    <mergeCell ref="C168:F168"/>
    <mergeCell ref="A169:B169"/>
    <mergeCell ref="C169:F169"/>
    <mergeCell ref="A156:B156"/>
    <mergeCell ref="A157:F157"/>
    <mergeCell ref="A158:D158"/>
    <mergeCell ref="E158:F159"/>
    <mergeCell ref="E160:F160"/>
    <mergeCell ref="A162:F162"/>
    <mergeCell ref="A175:B175"/>
    <mergeCell ref="A176:B176"/>
    <mergeCell ref="A177:B177"/>
    <mergeCell ref="A178:B178"/>
    <mergeCell ref="A179:B179"/>
    <mergeCell ref="A180:B180"/>
    <mergeCell ref="A170:B170"/>
    <mergeCell ref="C170:F170"/>
    <mergeCell ref="A171:B171"/>
    <mergeCell ref="C171:F171"/>
    <mergeCell ref="A172:B174"/>
    <mergeCell ref="C172:D172"/>
    <mergeCell ref="C173:D173"/>
    <mergeCell ref="A188:F188"/>
    <mergeCell ref="A189:F189"/>
    <mergeCell ref="A190:B190"/>
    <mergeCell ref="A193:B193"/>
    <mergeCell ref="A194:B194"/>
    <mergeCell ref="C194:F194"/>
    <mergeCell ref="A181:B181"/>
    <mergeCell ref="A182:B182"/>
    <mergeCell ref="A183:F183"/>
    <mergeCell ref="A184:D184"/>
    <mergeCell ref="E184:F185"/>
    <mergeCell ref="E186:F186"/>
    <mergeCell ref="A198:B200"/>
    <mergeCell ref="C198:D198"/>
    <mergeCell ref="C199:D199"/>
    <mergeCell ref="A201:B201"/>
    <mergeCell ref="A202:B202"/>
    <mergeCell ref="A203:B203"/>
    <mergeCell ref="A195:B195"/>
    <mergeCell ref="C195:F195"/>
    <mergeCell ref="A196:B196"/>
    <mergeCell ref="C196:F196"/>
    <mergeCell ref="A197:B197"/>
    <mergeCell ref="C197:F197"/>
    <mergeCell ref="A210:D210"/>
    <mergeCell ref="E210:F211"/>
    <mergeCell ref="E212:F212"/>
    <mergeCell ref="A214:F214"/>
    <mergeCell ref="A215:F215"/>
    <mergeCell ref="A216:B216"/>
    <mergeCell ref="A204:B204"/>
    <mergeCell ref="A205:B205"/>
    <mergeCell ref="A206:B206"/>
    <mergeCell ref="A207:B207"/>
    <mergeCell ref="A208:B208"/>
    <mergeCell ref="A209:F209"/>
    <mergeCell ref="A245:B245"/>
    <mergeCell ref="C245:F245"/>
    <mergeCell ref="A223:B223"/>
    <mergeCell ref="C223:F223"/>
    <mergeCell ref="A224:B226"/>
    <mergeCell ref="C224:D224"/>
    <mergeCell ref="C225:D225"/>
    <mergeCell ref="A227:B227"/>
    <mergeCell ref="A219:B219"/>
    <mergeCell ref="A220:B220"/>
    <mergeCell ref="C220:F220"/>
    <mergeCell ref="A221:B221"/>
    <mergeCell ref="C221:F221"/>
    <mergeCell ref="A222:B222"/>
    <mergeCell ref="C222:F222"/>
    <mergeCell ref="A269:B269"/>
    <mergeCell ref="C269:F269"/>
    <mergeCell ref="A270:B270"/>
    <mergeCell ref="C270:F270"/>
    <mergeCell ref="A258:F258"/>
    <mergeCell ref="A228:B228"/>
    <mergeCell ref="A229:B229"/>
    <mergeCell ref="A259:D259"/>
    <mergeCell ref="E259:F260"/>
    <mergeCell ref="E261:F261"/>
    <mergeCell ref="A263:F263"/>
    <mergeCell ref="A264:F264"/>
    <mergeCell ref="A265:B265"/>
    <mergeCell ref="A253:B253"/>
    <mergeCell ref="A254:B254"/>
    <mergeCell ref="A255:B255"/>
    <mergeCell ref="A256:B256"/>
    <mergeCell ref="A257:B257"/>
    <mergeCell ref="A248:B248"/>
    <mergeCell ref="C248:F248"/>
    <mergeCell ref="A249:B251"/>
    <mergeCell ref="C249:D249"/>
    <mergeCell ref="C250:D250"/>
    <mergeCell ref="A252:B252"/>
    <mergeCell ref="A276:B276"/>
    <mergeCell ref="A277:B277"/>
    <mergeCell ref="A278:B278"/>
    <mergeCell ref="A279:F279"/>
    <mergeCell ref="A280:D280"/>
    <mergeCell ref="E280:F281"/>
    <mergeCell ref="A271:B271"/>
    <mergeCell ref="C271:F271"/>
    <mergeCell ref="A272:B272"/>
    <mergeCell ref="C272:F272"/>
    <mergeCell ref="A273:B275"/>
    <mergeCell ref="C273:D273"/>
    <mergeCell ref="C274:D274"/>
    <mergeCell ref="E282:F282"/>
    <mergeCell ref="A284:F284"/>
    <mergeCell ref="A285:F285"/>
    <mergeCell ref="A286:B286"/>
    <mergeCell ref="E336:F336"/>
    <mergeCell ref="A338:F338"/>
    <mergeCell ref="A339:F339"/>
    <mergeCell ref="A340:B340"/>
    <mergeCell ref="A330:B330"/>
    <mergeCell ref="A331:B331"/>
    <mergeCell ref="A332:B332"/>
    <mergeCell ref="A333:F333"/>
    <mergeCell ref="A334:D334"/>
    <mergeCell ref="E334:F335"/>
    <mergeCell ref="A324:B324"/>
    <mergeCell ref="A325:B325"/>
    <mergeCell ref="A326:B326"/>
    <mergeCell ref="A327:B327"/>
    <mergeCell ref="A310:F310"/>
    <mergeCell ref="A298:B298"/>
    <mergeCell ref="A299:B299"/>
    <mergeCell ref="A300:B300"/>
    <mergeCell ref="A301:B301"/>
    <mergeCell ref="A302:B302"/>
    <mergeCell ref="A344:B344"/>
    <mergeCell ref="C344:F344"/>
    <mergeCell ref="A345:B345"/>
    <mergeCell ref="C345:F345"/>
    <mergeCell ref="A346:B346"/>
    <mergeCell ref="C346:F346"/>
    <mergeCell ref="A347:B347"/>
    <mergeCell ref="C347:F347"/>
    <mergeCell ref="A348:B350"/>
    <mergeCell ref="C348:D348"/>
    <mergeCell ref="C349:D349"/>
    <mergeCell ref="A356:B356"/>
    <mergeCell ref="A357:B357"/>
    <mergeCell ref="A358:B358"/>
    <mergeCell ref="A351:B351"/>
    <mergeCell ref="A352:B352"/>
    <mergeCell ref="A394:F394"/>
    <mergeCell ref="A395:F395"/>
    <mergeCell ref="A396:F396"/>
    <mergeCell ref="A397:B397"/>
    <mergeCell ref="A353:B353"/>
    <mergeCell ref="A354:B354"/>
    <mergeCell ref="A355:B355"/>
    <mergeCell ref="A387:B387"/>
    <mergeCell ref="A388:F388"/>
    <mergeCell ref="A389:D389"/>
    <mergeCell ref="E389:F390"/>
    <mergeCell ref="E391:F391"/>
    <mergeCell ref="A393:F393"/>
    <mergeCell ref="A381:B381"/>
    <mergeCell ref="A382:B382"/>
    <mergeCell ref="A383:B383"/>
    <mergeCell ref="A384:B384"/>
    <mergeCell ref="A385:B385"/>
    <mergeCell ref="A386:B386"/>
    <mergeCell ref="A411:B411"/>
    <mergeCell ref="A401:B401"/>
    <mergeCell ref="A402:B402"/>
    <mergeCell ref="A403:B403"/>
    <mergeCell ref="A409:B409"/>
    <mergeCell ref="A410:B410"/>
    <mergeCell ref="A455:F455"/>
    <mergeCell ref="A456:B456"/>
    <mergeCell ref="A459:B459"/>
    <mergeCell ref="A412:B412"/>
    <mergeCell ref="A448:B448"/>
    <mergeCell ref="A449:F449"/>
    <mergeCell ref="A450:D450"/>
    <mergeCell ref="E450:F451"/>
    <mergeCell ref="E452:F452"/>
    <mergeCell ref="A454:F454"/>
    <mergeCell ref="A442:B442"/>
    <mergeCell ref="A443:B443"/>
    <mergeCell ref="A444:B444"/>
    <mergeCell ref="A445:B445"/>
    <mergeCell ref="A446:B446"/>
    <mergeCell ref="A447:B447"/>
    <mergeCell ref="A436:B436"/>
    <mergeCell ref="A437:B437"/>
    <mergeCell ref="A414:B414"/>
    <mergeCell ref="A415:B415"/>
    <mergeCell ref="A416:B416"/>
    <mergeCell ref="A413:B413"/>
    <mergeCell ref="A479:B479"/>
    <mergeCell ref="A480:B480"/>
    <mergeCell ref="A481:B481"/>
    <mergeCell ref="A470:B470"/>
    <mergeCell ref="A471:B471"/>
    <mergeCell ref="A472:B472"/>
    <mergeCell ref="A473:B473"/>
    <mergeCell ref="A474:B474"/>
    <mergeCell ref="A475:B475"/>
    <mergeCell ref="A465:B465"/>
    <mergeCell ref="A466:B468"/>
    <mergeCell ref="A438:B438"/>
    <mergeCell ref="A439:B439"/>
    <mergeCell ref="A440:B440"/>
    <mergeCell ref="A441:B441"/>
    <mergeCell ref="A431:B431"/>
    <mergeCell ref="A432:B432"/>
    <mergeCell ref="A433:B435"/>
    <mergeCell ref="A429:B429"/>
    <mergeCell ref="A430:B430"/>
    <mergeCell ref="A493:B493"/>
    <mergeCell ref="C493:F493"/>
    <mergeCell ref="A494:B494"/>
    <mergeCell ref="C494:F494"/>
    <mergeCell ref="A425:B425"/>
    <mergeCell ref="A428:B428"/>
    <mergeCell ref="A417:B417"/>
    <mergeCell ref="A418:F418"/>
    <mergeCell ref="A419:D419"/>
    <mergeCell ref="E419:F420"/>
    <mergeCell ref="E421:F421"/>
    <mergeCell ref="A423:F423"/>
    <mergeCell ref="A424:F424"/>
    <mergeCell ref="C465:F465"/>
    <mergeCell ref="C466:D466"/>
    <mergeCell ref="C431:F431"/>
    <mergeCell ref="C432:F432"/>
    <mergeCell ref="C433:D433"/>
    <mergeCell ref="C434:D434"/>
    <mergeCell ref="C429:F429"/>
    <mergeCell ref="C430:F430"/>
    <mergeCell ref="A476:B476"/>
    <mergeCell ref="A477:B477"/>
    <mergeCell ref="A478:B478"/>
    <mergeCell ref="A500:B500"/>
    <mergeCell ref="A501:B501"/>
    <mergeCell ref="A502:B502"/>
    <mergeCell ref="A503:B503"/>
    <mergeCell ref="A504:B504"/>
    <mergeCell ref="A505:B505"/>
    <mergeCell ref="A495:B495"/>
    <mergeCell ref="C495:F495"/>
    <mergeCell ref="A496:B496"/>
    <mergeCell ref="C496:F496"/>
    <mergeCell ref="A497:B499"/>
    <mergeCell ref="C497:D497"/>
    <mergeCell ref="C498:D498"/>
    <mergeCell ref="A521:B521"/>
    <mergeCell ref="C521:F521"/>
    <mergeCell ref="A522:B522"/>
    <mergeCell ref="C522:F522"/>
    <mergeCell ref="E513:F513"/>
    <mergeCell ref="A515:F515"/>
    <mergeCell ref="A516:F516"/>
    <mergeCell ref="A517:B517"/>
    <mergeCell ref="A506:B506"/>
    <mergeCell ref="A507:B507"/>
    <mergeCell ref="A508:B508"/>
    <mergeCell ref="A509:B509"/>
    <mergeCell ref="A510:F510"/>
    <mergeCell ref="A511:D511"/>
    <mergeCell ref="E511:F512"/>
    <mergeCell ref="A528:B528"/>
    <mergeCell ref="A529:B529"/>
    <mergeCell ref="A530:B530"/>
    <mergeCell ref="A531:B531"/>
    <mergeCell ref="A532:B532"/>
    <mergeCell ref="A533:B533"/>
    <mergeCell ref="A523:B523"/>
    <mergeCell ref="C523:F523"/>
    <mergeCell ref="A524:B524"/>
    <mergeCell ref="C524:F524"/>
    <mergeCell ref="A525:B527"/>
    <mergeCell ref="C525:D525"/>
    <mergeCell ref="C526:D526"/>
    <mergeCell ref="A541:B541"/>
    <mergeCell ref="A544:B544"/>
    <mergeCell ref="A545:B545"/>
    <mergeCell ref="C545:F545"/>
    <mergeCell ref="A546:B546"/>
    <mergeCell ref="C546:F546"/>
    <mergeCell ref="A534:F534"/>
    <mergeCell ref="A535:D535"/>
    <mergeCell ref="E535:F536"/>
    <mergeCell ref="E537:F537"/>
    <mergeCell ref="A539:F539"/>
    <mergeCell ref="A540:F540"/>
    <mergeCell ref="A552:B552"/>
    <mergeCell ref="A553:B553"/>
    <mergeCell ref="A554:B554"/>
    <mergeCell ref="A555:B555"/>
    <mergeCell ref="A556:B556"/>
    <mergeCell ref="A557:B557"/>
    <mergeCell ref="A547:B547"/>
    <mergeCell ref="C547:F547"/>
    <mergeCell ref="A548:B548"/>
    <mergeCell ref="C548:F548"/>
    <mergeCell ref="A549:B551"/>
    <mergeCell ref="C549:D549"/>
    <mergeCell ref="C550:D550"/>
    <mergeCell ref="A565:B565"/>
    <mergeCell ref="A569:B569"/>
    <mergeCell ref="C569:F569"/>
    <mergeCell ref="A570:B570"/>
    <mergeCell ref="C570:F570"/>
    <mergeCell ref="A571:B571"/>
    <mergeCell ref="C571:F571"/>
    <mergeCell ref="A558:F558"/>
    <mergeCell ref="A559:D559"/>
    <mergeCell ref="E559:F560"/>
    <mergeCell ref="E561:F561"/>
    <mergeCell ref="A563:F563"/>
    <mergeCell ref="A564:F564"/>
    <mergeCell ref="A577:B577"/>
    <mergeCell ref="A578:B578"/>
    <mergeCell ref="A579:B579"/>
    <mergeCell ref="A580:B580"/>
    <mergeCell ref="A581:B581"/>
    <mergeCell ref="A582:F582"/>
    <mergeCell ref="A572:B572"/>
    <mergeCell ref="C572:F572"/>
    <mergeCell ref="A573:B575"/>
    <mergeCell ref="C573:D573"/>
    <mergeCell ref="C574:D574"/>
    <mergeCell ref="A576:B576"/>
    <mergeCell ref="A592:B592"/>
    <mergeCell ref="A593:B593"/>
    <mergeCell ref="C593:F593"/>
    <mergeCell ref="A594:B594"/>
    <mergeCell ref="C594:F594"/>
    <mergeCell ref="A595:B595"/>
    <mergeCell ref="C595:F595"/>
    <mergeCell ref="A583:D583"/>
    <mergeCell ref="E583:F584"/>
    <mergeCell ref="E585:F585"/>
    <mergeCell ref="A587:F587"/>
    <mergeCell ref="A588:F588"/>
    <mergeCell ref="A589:B589"/>
    <mergeCell ref="A601:B601"/>
    <mergeCell ref="A602:B602"/>
    <mergeCell ref="A603:F603"/>
    <mergeCell ref="A604:D604"/>
    <mergeCell ref="E604:F605"/>
    <mergeCell ref="E606:F606"/>
    <mergeCell ref="A596:B596"/>
    <mergeCell ref="C596:F596"/>
    <mergeCell ref="A597:B599"/>
    <mergeCell ref="C597:D597"/>
    <mergeCell ref="C598:D598"/>
    <mergeCell ref="A600:B600"/>
    <mergeCell ref="A638:B638"/>
    <mergeCell ref="C638:F638"/>
    <mergeCell ref="A639:B639"/>
    <mergeCell ref="C639:F639"/>
    <mergeCell ref="C616:F616"/>
    <mergeCell ref="C617:F617"/>
    <mergeCell ref="A614:B614"/>
    <mergeCell ref="C614:F614"/>
    <mergeCell ref="A608:F608"/>
    <mergeCell ref="A609:F609"/>
    <mergeCell ref="A610:B610"/>
    <mergeCell ref="A637:B637"/>
    <mergeCell ref="A647:B647"/>
    <mergeCell ref="A648:B648"/>
    <mergeCell ref="A649:B649"/>
    <mergeCell ref="A650:B650"/>
    <mergeCell ref="A653:D653"/>
    <mergeCell ref="E653:F654"/>
    <mergeCell ref="E655:F655"/>
    <mergeCell ref="A657:F657"/>
    <mergeCell ref="A640:B640"/>
    <mergeCell ref="C640:F640"/>
    <mergeCell ref="A641:B641"/>
    <mergeCell ref="C641:F641"/>
    <mergeCell ref="A642:B644"/>
    <mergeCell ref="C642:D642"/>
    <mergeCell ref="C643:D643"/>
    <mergeCell ref="A645:B645"/>
    <mergeCell ref="A646:B646"/>
    <mergeCell ref="A700:B700"/>
    <mergeCell ref="A701:B701"/>
    <mergeCell ref="A702:B702"/>
    <mergeCell ref="A692:B692"/>
    <mergeCell ref="C692:F692"/>
    <mergeCell ref="A693:B693"/>
    <mergeCell ref="C693:F693"/>
    <mergeCell ref="A694:B696"/>
    <mergeCell ref="C694:D694"/>
    <mergeCell ref="C695:D695"/>
    <mergeCell ref="A697:B697"/>
    <mergeCell ref="A698:B698"/>
    <mergeCell ref="A699:B699"/>
    <mergeCell ref="A690:B690"/>
    <mergeCell ref="C690:F690"/>
    <mergeCell ref="A691:B691"/>
    <mergeCell ref="C691:F691"/>
    <mergeCell ref="A663:B663"/>
    <mergeCell ref="C663:F663"/>
    <mergeCell ref="A664:B664"/>
    <mergeCell ref="C664:F664"/>
    <mergeCell ref="A665:B665"/>
    <mergeCell ref="C665:F665"/>
    <mergeCell ref="E682:F682"/>
    <mergeCell ref="A671:B671"/>
    <mergeCell ref="A672:B672"/>
    <mergeCell ref="A673:B673"/>
    <mergeCell ref="A674:B674"/>
    <mergeCell ref="A675:B675"/>
    <mergeCell ref="A676:B676"/>
    <mergeCell ref="A666:B666"/>
    <mergeCell ref="C666:F666"/>
    <mergeCell ref="A667:B669"/>
    <mergeCell ref="C667:D667"/>
    <mergeCell ref="C668:D668"/>
    <mergeCell ref="A670:B670"/>
    <mergeCell ref="A709:D709"/>
    <mergeCell ref="E709:F710"/>
    <mergeCell ref="E711:F711"/>
    <mergeCell ref="A713:F713"/>
    <mergeCell ref="A714:F714"/>
    <mergeCell ref="A715:B715"/>
    <mergeCell ref="A703:B703"/>
    <mergeCell ref="A704:B704"/>
    <mergeCell ref="A705:B705"/>
    <mergeCell ref="A706:B706"/>
    <mergeCell ref="A707:B707"/>
    <mergeCell ref="A708:F708"/>
    <mergeCell ref="C721:F721"/>
    <mergeCell ref="A746:B746"/>
    <mergeCell ref="C746:F746"/>
    <mergeCell ref="A733:B733"/>
    <mergeCell ref="A734:B734"/>
    <mergeCell ref="A735:F735"/>
    <mergeCell ref="A736:D736"/>
    <mergeCell ref="E736:F737"/>
    <mergeCell ref="E738:F738"/>
    <mergeCell ref="A727:B727"/>
    <mergeCell ref="A728:B728"/>
    <mergeCell ref="A729:B729"/>
    <mergeCell ref="A741:F741"/>
    <mergeCell ref="A742:B742"/>
    <mergeCell ref="A767:F767"/>
    <mergeCell ref="A768:B768"/>
    <mergeCell ref="A760:B760"/>
    <mergeCell ref="A761:F761"/>
    <mergeCell ref="A762:D762"/>
    <mergeCell ref="E762:F763"/>
    <mergeCell ref="E764:F764"/>
    <mergeCell ref="A766:F766"/>
    <mergeCell ref="A754:B754"/>
    <mergeCell ref="A755:B755"/>
    <mergeCell ref="A758:B758"/>
    <mergeCell ref="A759:B759"/>
    <mergeCell ref="A749:B749"/>
    <mergeCell ref="C749:F749"/>
    <mergeCell ref="A750:B752"/>
    <mergeCell ref="C750:D750"/>
    <mergeCell ref="C751:D751"/>
    <mergeCell ref="A753:B753"/>
    <mergeCell ref="A756:B756"/>
    <mergeCell ref="A757:B757"/>
    <mergeCell ref="A684:F684"/>
    <mergeCell ref="A747:B747"/>
    <mergeCell ref="C747:F747"/>
    <mergeCell ref="A748:B748"/>
    <mergeCell ref="C748:F748"/>
    <mergeCell ref="C723:D723"/>
    <mergeCell ref="C724:D724"/>
    <mergeCell ref="A726:B726"/>
    <mergeCell ref="A719:B719"/>
    <mergeCell ref="C719:F719"/>
    <mergeCell ref="A720:B720"/>
    <mergeCell ref="C720:F720"/>
    <mergeCell ref="A721:B721"/>
    <mergeCell ref="A740:F740"/>
    <mergeCell ref="A731:B731"/>
    <mergeCell ref="A732:B732"/>
    <mergeCell ref="A483:D483"/>
    <mergeCell ref="E483:F484"/>
    <mergeCell ref="E485:F485"/>
    <mergeCell ref="A487:F487"/>
    <mergeCell ref="A488:F488"/>
    <mergeCell ref="A685:F685"/>
    <mergeCell ref="A686:B686"/>
    <mergeCell ref="A677:B677"/>
    <mergeCell ref="A678:B678"/>
    <mergeCell ref="A679:F679"/>
    <mergeCell ref="A680:D680"/>
    <mergeCell ref="E680:F681"/>
    <mergeCell ref="A633:F633"/>
    <mergeCell ref="A634:B634"/>
    <mergeCell ref="A624:B624"/>
    <mergeCell ref="A625:B625"/>
    <mergeCell ref="A626:B626"/>
    <mergeCell ref="A627:F627"/>
    <mergeCell ref="A628:D628"/>
    <mergeCell ref="E628:F629"/>
    <mergeCell ref="A658:F658"/>
    <mergeCell ref="A659:B659"/>
    <mergeCell ref="A651:B651"/>
    <mergeCell ref="A652:F652"/>
    <mergeCell ref="C467:D467"/>
    <mergeCell ref="A469:B469"/>
    <mergeCell ref="A462:B462"/>
    <mergeCell ref="C462:F462"/>
    <mergeCell ref="A463:B463"/>
    <mergeCell ref="C463:F463"/>
    <mergeCell ref="A464:B464"/>
    <mergeCell ref="C464:F464"/>
    <mergeCell ref="A730:B730"/>
    <mergeCell ref="A722:B722"/>
    <mergeCell ref="C722:F722"/>
    <mergeCell ref="A723:B725"/>
    <mergeCell ref="A618:B620"/>
    <mergeCell ref="C618:D618"/>
    <mergeCell ref="C619:D619"/>
    <mergeCell ref="A621:B621"/>
    <mergeCell ref="A622:B622"/>
    <mergeCell ref="A623:B623"/>
    <mergeCell ref="A615:B615"/>
    <mergeCell ref="C615:F615"/>
    <mergeCell ref="A616:B616"/>
    <mergeCell ref="A617:B617"/>
    <mergeCell ref="E630:F630"/>
    <mergeCell ref="A632:F632"/>
    <mergeCell ref="A246:B246"/>
    <mergeCell ref="C246:F246"/>
    <mergeCell ref="A247:B247"/>
    <mergeCell ref="C247:F247"/>
    <mergeCell ref="A489:B489"/>
    <mergeCell ref="A482:F482"/>
    <mergeCell ref="A48:B48"/>
    <mergeCell ref="C48:F48"/>
    <mergeCell ref="A49:B49"/>
    <mergeCell ref="C49:F49"/>
    <mergeCell ref="A50:B50"/>
    <mergeCell ref="C50:F50"/>
    <mergeCell ref="A51:B51"/>
    <mergeCell ref="C51:F51"/>
    <mergeCell ref="A52:B54"/>
    <mergeCell ref="C52:D52"/>
    <mergeCell ref="C53:D53"/>
    <mergeCell ref="A55:B55"/>
    <mergeCell ref="A56:B56"/>
    <mergeCell ref="A57:B57"/>
    <mergeCell ref="A58:F58"/>
    <mergeCell ref="A59:D59"/>
    <mergeCell ref="E59:F60"/>
    <mergeCell ref="E61:F61"/>
    <mergeCell ref="C402:F402"/>
    <mergeCell ref="C403:F403"/>
    <mergeCell ref="A404:B404"/>
    <mergeCell ref="C404:F404"/>
    <mergeCell ref="A405:B407"/>
    <mergeCell ref="C405:D405"/>
    <mergeCell ref="C406:D406"/>
    <mergeCell ref="A408:B408"/>
    <mergeCell ref="C71:F71"/>
    <mergeCell ref="A230:B230"/>
    <mergeCell ref="A231:B231"/>
    <mergeCell ref="A232:B232"/>
    <mergeCell ref="A233:B233"/>
    <mergeCell ref="A234:F234"/>
    <mergeCell ref="A235:D235"/>
    <mergeCell ref="E235:F236"/>
    <mergeCell ref="E237:F237"/>
    <mergeCell ref="A239:F239"/>
    <mergeCell ref="A240:F240"/>
    <mergeCell ref="A241:B241"/>
    <mergeCell ref="A244:B244"/>
    <mergeCell ref="E83:F84"/>
    <mergeCell ref="E85:F85"/>
    <mergeCell ref="A87:F87"/>
    <mergeCell ref="A359:B359"/>
    <mergeCell ref="A360:F360"/>
    <mergeCell ref="A361:D361"/>
    <mergeCell ref="E361:F362"/>
    <mergeCell ref="E363:F363"/>
    <mergeCell ref="A365:F365"/>
    <mergeCell ref="A366:F366"/>
    <mergeCell ref="A367:B367"/>
    <mergeCell ref="C401:F401"/>
    <mergeCell ref="A375:B377"/>
    <mergeCell ref="C375:D375"/>
    <mergeCell ref="C376:D376"/>
    <mergeCell ref="A378:B378"/>
    <mergeCell ref="A379:B379"/>
    <mergeCell ref="A380:B380"/>
    <mergeCell ref="A372:B372"/>
    <mergeCell ref="C372:F372"/>
    <mergeCell ref="A373:B373"/>
    <mergeCell ref="C373:F373"/>
    <mergeCell ref="A374:B374"/>
    <mergeCell ref="C374:F374"/>
    <mergeCell ref="A371:B371"/>
    <mergeCell ref="C371:F37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8"/>
  <sheetViews>
    <sheetView topLeftCell="A46" zoomScale="80" zoomScaleNormal="80" workbookViewId="0">
      <selection activeCell="W58" sqref="W58"/>
    </sheetView>
  </sheetViews>
  <sheetFormatPr defaultRowHeight="15" x14ac:dyDescent="0.25"/>
  <cols>
    <col min="1" max="21" width="8.7109375" style="366" customWidth="1"/>
    <col min="22" max="37" width="9.140625" style="366"/>
  </cols>
  <sheetData>
    <row r="1" spans="1:37" ht="15.75" x14ac:dyDescent="0.25">
      <c r="A1" s="27"/>
      <c r="B1" s="109"/>
      <c r="C1" s="107"/>
      <c r="D1" s="365"/>
      <c r="E1" s="365"/>
      <c r="F1" s="365"/>
      <c r="G1" s="365"/>
      <c r="H1" s="365"/>
      <c r="I1" s="365"/>
      <c r="J1" s="365"/>
      <c r="K1" s="365"/>
      <c r="L1" s="365"/>
      <c r="M1" s="365"/>
      <c r="N1" s="365"/>
      <c r="O1" s="365"/>
      <c r="P1" s="365"/>
      <c r="Q1" s="365"/>
      <c r="R1" s="365"/>
      <c r="T1" s="27"/>
      <c r="U1" s="367"/>
      <c r="V1" s="107"/>
      <c r="W1" s="368"/>
      <c r="X1" s="368"/>
      <c r="Y1" s="368"/>
      <c r="Z1" s="368"/>
      <c r="AA1" s="368"/>
      <c r="AB1" s="368"/>
      <c r="AC1" s="368"/>
      <c r="AD1" s="368"/>
      <c r="AE1" s="368"/>
      <c r="AF1" s="368"/>
      <c r="AG1" s="368"/>
      <c r="AH1" s="368"/>
      <c r="AI1" s="368"/>
      <c r="AJ1" s="368"/>
      <c r="AK1" s="368"/>
    </row>
    <row r="2" spans="1:37" ht="15.75" x14ac:dyDescent="0.25">
      <c r="A2" s="27"/>
      <c r="B2" s="357"/>
      <c r="C2" s="369"/>
      <c r="D2" s="370"/>
      <c r="E2" s="370"/>
      <c r="F2" s="370"/>
      <c r="G2" s="370"/>
      <c r="H2" s="371"/>
      <c r="I2" s="371"/>
      <c r="J2" s="372"/>
      <c r="K2" s="372"/>
      <c r="L2" s="372"/>
      <c r="M2" s="371"/>
      <c r="N2" s="371"/>
      <c r="O2" s="371"/>
      <c r="P2" s="371"/>
      <c r="Q2" s="371"/>
      <c r="R2" s="371"/>
      <c r="T2" s="209"/>
      <c r="U2" s="357"/>
      <c r="V2" s="369"/>
      <c r="W2" s="359"/>
      <c r="X2" s="359"/>
      <c r="Y2" s="359"/>
      <c r="Z2" s="359"/>
      <c r="AA2" s="373"/>
      <c r="AB2" s="373"/>
      <c r="AC2" s="359"/>
      <c r="AD2" s="359"/>
      <c r="AE2" s="359"/>
      <c r="AF2" s="373"/>
      <c r="AG2" s="373"/>
      <c r="AH2" s="373"/>
      <c r="AI2" s="373"/>
      <c r="AJ2" s="373"/>
      <c r="AK2" s="373"/>
    </row>
    <row r="3" spans="1:37" ht="15.75" x14ac:dyDescent="0.25">
      <c r="A3" s="27"/>
      <c r="B3" s="357"/>
      <c r="C3" s="369"/>
      <c r="D3" s="370"/>
      <c r="E3" s="370"/>
      <c r="F3" s="370"/>
      <c r="G3" s="370"/>
      <c r="H3" s="371"/>
      <c r="I3" s="371"/>
      <c r="J3" s="372"/>
      <c r="K3" s="372"/>
      <c r="L3" s="372"/>
      <c r="M3" s="371"/>
      <c r="N3" s="371"/>
      <c r="O3" s="371"/>
      <c r="P3" s="371"/>
      <c r="Q3" s="371"/>
      <c r="R3" s="371"/>
      <c r="T3" s="209"/>
      <c r="U3" s="357"/>
      <c r="V3" s="369"/>
      <c r="W3" s="359"/>
      <c r="X3" s="359"/>
      <c r="Y3" s="359"/>
      <c r="Z3" s="359"/>
      <c r="AA3" s="373"/>
      <c r="AB3" s="373"/>
      <c r="AC3" s="359"/>
      <c r="AD3" s="359"/>
      <c r="AE3" s="359"/>
      <c r="AF3" s="373"/>
      <c r="AG3" s="373"/>
      <c r="AH3" s="373"/>
      <c r="AI3" s="373"/>
      <c r="AJ3" s="373"/>
      <c r="AK3" s="373"/>
    </row>
    <row r="4" spans="1:37" ht="15.75" x14ac:dyDescent="0.25">
      <c r="A4" s="27"/>
      <c r="B4" s="357"/>
      <c r="C4" s="369"/>
      <c r="D4" s="370"/>
      <c r="E4" s="370"/>
      <c r="F4" s="370"/>
      <c r="G4" s="370"/>
      <c r="H4" s="371"/>
      <c r="I4" s="371"/>
      <c r="J4" s="372"/>
      <c r="K4" s="372"/>
      <c r="L4" s="372"/>
      <c r="M4" s="371"/>
      <c r="N4" s="371"/>
      <c r="O4" s="371"/>
      <c r="P4" s="371"/>
      <c r="Q4" s="371"/>
      <c r="R4" s="371"/>
      <c r="T4" s="209"/>
      <c r="U4" s="357"/>
      <c r="V4" s="369"/>
      <c r="W4" s="359"/>
      <c r="X4" s="359"/>
      <c r="Y4" s="359"/>
      <c r="Z4" s="359"/>
      <c r="AA4" s="373"/>
      <c r="AB4" s="373"/>
      <c r="AC4" s="359"/>
      <c r="AD4" s="359"/>
      <c r="AE4" s="359"/>
      <c r="AF4" s="373"/>
      <c r="AG4" s="373"/>
      <c r="AH4" s="373"/>
      <c r="AI4" s="373"/>
      <c r="AJ4" s="373"/>
      <c r="AK4" s="373"/>
    </row>
    <row r="5" spans="1:37" ht="15.75" x14ac:dyDescent="0.25">
      <c r="A5" s="27"/>
      <c r="B5" s="357"/>
      <c r="C5" s="369"/>
      <c r="D5" s="370"/>
      <c r="E5" s="370"/>
      <c r="F5" s="370"/>
      <c r="G5" s="370"/>
      <c r="H5" s="371"/>
      <c r="I5" s="371"/>
      <c r="J5" s="372"/>
      <c r="K5" s="372"/>
      <c r="L5" s="372"/>
      <c r="M5" s="371"/>
      <c r="N5" s="371"/>
      <c r="O5" s="371"/>
      <c r="P5" s="371"/>
      <c r="Q5" s="371"/>
      <c r="R5" s="371"/>
      <c r="T5" s="209"/>
      <c r="U5" s="357"/>
      <c r="V5" s="369"/>
      <c r="W5" s="359"/>
      <c r="X5" s="359"/>
      <c r="Y5" s="359"/>
      <c r="Z5" s="359"/>
      <c r="AA5" s="373"/>
      <c r="AB5" s="373"/>
      <c r="AC5" s="359"/>
      <c r="AD5" s="359"/>
      <c r="AE5" s="359"/>
      <c r="AF5" s="373"/>
      <c r="AG5" s="373"/>
      <c r="AH5" s="373"/>
      <c r="AI5" s="373"/>
      <c r="AJ5" s="373"/>
      <c r="AK5" s="373"/>
    </row>
    <row r="6" spans="1:37" ht="15.75" x14ac:dyDescent="0.25">
      <c r="A6" s="27"/>
      <c r="B6" s="357"/>
      <c r="C6" s="369"/>
      <c r="D6" s="370"/>
      <c r="E6" s="370"/>
      <c r="F6" s="370"/>
      <c r="G6" s="370"/>
      <c r="H6" s="235"/>
      <c r="I6" s="235"/>
      <c r="J6" s="372"/>
      <c r="K6" s="372"/>
      <c r="L6" s="372"/>
      <c r="M6" s="235"/>
      <c r="N6" s="235"/>
      <c r="O6" s="235"/>
      <c r="P6" s="235"/>
      <c r="Q6" s="235"/>
      <c r="R6" s="235"/>
      <c r="T6" s="209"/>
      <c r="U6" s="357"/>
      <c r="V6" s="369"/>
      <c r="W6" s="359"/>
      <c r="X6" s="359"/>
      <c r="Y6" s="359"/>
      <c r="Z6" s="359"/>
      <c r="AA6" s="374"/>
      <c r="AB6" s="374"/>
      <c r="AC6" s="359"/>
      <c r="AD6" s="359"/>
      <c r="AE6" s="359"/>
      <c r="AF6" s="374"/>
      <c r="AG6" s="374"/>
      <c r="AH6" s="374"/>
      <c r="AI6" s="374"/>
      <c r="AJ6" s="374"/>
      <c r="AK6" s="374"/>
    </row>
    <row r="7" spans="1:37" ht="15.75" x14ac:dyDescent="0.25">
      <c r="A7" s="27"/>
      <c r="B7" s="357"/>
      <c r="C7" s="369"/>
      <c r="D7" s="370"/>
      <c r="E7" s="370"/>
      <c r="F7" s="370"/>
      <c r="G7" s="370"/>
      <c r="H7" s="371"/>
      <c r="I7" s="371"/>
      <c r="J7" s="372"/>
      <c r="K7" s="372"/>
      <c r="L7" s="372"/>
      <c r="M7" s="371"/>
      <c r="N7" s="371"/>
      <c r="O7" s="371"/>
      <c r="P7" s="371"/>
      <c r="Q7" s="371"/>
      <c r="R7" s="371"/>
      <c r="T7" s="209"/>
      <c r="U7" s="357"/>
      <c r="V7" s="369"/>
      <c r="W7" s="359"/>
      <c r="X7" s="359"/>
      <c r="Y7" s="359"/>
      <c r="Z7" s="359"/>
      <c r="AA7" s="373"/>
      <c r="AB7" s="373"/>
      <c r="AC7" s="359"/>
      <c r="AD7" s="359"/>
      <c r="AE7" s="359"/>
      <c r="AF7" s="373"/>
      <c r="AG7" s="373"/>
      <c r="AH7" s="373"/>
      <c r="AI7" s="373"/>
      <c r="AJ7" s="373"/>
      <c r="AK7" s="373"/>
    </row>
    <row r="8" spans="1:37" ht="15.75" x14ac:dyDescent="0.25">
      <c r="A8" s="27"/>
      <c r="B8" s="375"/>
      <c r="C8" s="376"/>
      <c r="D8" s="365"/>
      <c r="E8" s="365"/>
      <c r="F8" s="365"/>
      <c r="G8" s="365"/>
      <c r="H8" s="365"/>
      <c r="I8" s="365"/>
      <c r="J8" s="365"/>
      <c r="K8" s="365"/>
      <c r="L8" s="365"/>
      <c r="M8" s="365"/>
      <c r="N8" s="365"/>
      <c r="O8" s="365"/>
      <c r="P8" s="365"/>
      <c r="Q8" s="365"/>
      <c r="R8" s="365"/>
    </row>
    <row r="9" spans="1:37" ht="15.75" x14ac:dyDescent="0.25">
      <c r="A9" s="27"/>
      <c r="B9" s="357"/>
      <c r="C9" s="369"/>
      <c r="D9" s="370"/>
      <c r="E9" s="370"/>
      <c r="F9" s="370"/>
      <c r="G9" s="370"/>
      <c r="H9" s="371"/>
      <c r="I9" s="371"/>
      <c r="J9" s="372"/>
      <c r="K9" s="372"/>
      <c r="L9" s="372"/>
      <c r="M9" s="371"/>
      <c r="N9" s="371"/>
      <c r="O9" s="371"/>
      <c r="P9" s="371"/>
      <c r="Q9" s="371"/>
      <c r="R9" s="371"/>
    </row>
    <row r="10" spans="1:37" ht="15.75" x14ac:dyDescent="0.25">
      <c r="A10" s="27"/>
      <c r="B10" s="357"/>
      <c r="C10" s="369"/>
      <c r="D10" s="370"/>
      <c r="E10" s="370"/>
      <c r="F10" s="370"/>
      <c r="G10" s="370"/>
      <c r="H10" s="371"/>
      <c r="I10" s="371"/>
      <c r="J10" s="372"/>
      <c r="K10" s="372"/>
      <c r="L10" s="372"/>
      <c r="M10" s="371"/>
      <c r="N10" s="371"/>
      <c r="O10" s="371"/>
      <c r="P10" s="371"/>
      <c r="Q10" s="371"/>
      <c r="R10" s="371"/>
    </row>
    <row r="11" spans="1:37" ht="15.75" x14ac:dyDescent="0.25">
      <c r="A11" s="27"/>
      <c r="B11" s="357"/>
      <c r="C11" s="369"/>
      <c r="D11" s="370"/>
      <c r="E11" s="370"/>
      <c r="F11" s="370"/>
      <c r="G11" s="370"/>
      <c r="H11" s="371"/>
      <c r="I11" s="371"/>
      <c r="J11" s="372"/>
      <c r="K11" s="372"/>
      <c r="L11" s="372"/>
      <c r="M11" s="371"/>
      <c r="N11" s="371"/>
      <c r="O11" s="371"/>
      <c r="P11" s="371"/>
      <c r="Q11" s="371"/>
      <c r="R11" s="371"/>
    </row>
    <row r="12" spans="1:37" ht="15.75" x14ac:dyDescent="0.25">
      <c r="A12" s="27"/>
      <c r="B12" s="357"/>
      <c r="C12" s="369"/>
      <c r="D12" s="370"/>
      <c r="E12" s="370"/>
      <c r="F12" s="370"/>
      <c r="G12" s="370"/>
      <c r="H12" s="371"/>
      <c r="I12" s="371"/>
      <c r="J12" s="372"/>
      <c r="K12" s="372"/>
      <c r="L12" s="372"/>
      <c r="M12" s="371"/>
      <c r="N12" s="371"/>
      <c r="O12" s="371"/>
      <c r="P12" s="371"/>
      <c r="Q12" s="371"/>
      <c r="R12" s="371"/>
    </row>
    <row r="13" spans="1:37" ht="15.75" x14ac:dyDescent="0.25">
      <c r="A13" s="27"/>
      <c r="B13" s="357"/>
      <c r="C13" s="369"/>
      <c r="D13" s="370"/>
      <c r="E13" s="370"/>
      <c r="F13" s="370"/>
      <c r="G13" s="370"/>
      <c r="H13" s="371"/>
      <c r="I13" s="371"/>
      <c r="J13" s="372"/>
      <c r="K13" s="372"/>
      <c r="L13" s="372"/>
      <c r="M13" s="371"/>
      <c r="N13" s="371"/>
      <c r="O13" s="371"/>
      <c r="P13" s="371"/>
      <c r="Q13" s="371"/>
      <c r="R13" s="371"/>
    </row>
    <row r="14" spans="1:37" ht="15.75" x14ac:dyDescent="0.25">
      <c r="A14" s="27"/>
      <c r="B14" s="109"/>
      <c r="C14" s="376"/>
      <c r="D14" s="365"/>
      <c r="E14" s="365"/>
      <c r="F14" s="365"/>
      <c r="G14" s="365"/>
      <c r="H14" s="365"/>
      <c r="I14" s="365"/>
      <c r="J14" s="365"/>
      <c r="K14" s="365"/>
      <c r="L14" s="365"/>
      <c r="M14" s="365"/>
      <c r="N14" s="365"/>
      <c r="O14" s="377"/>
      <c r="P14" s="365"/>
      <c r="Q14" s="377"/>
      <c r="R14" s="365"/>
      <c r="T14" s="27"/>
      <c r="U14" s="109"/>
      <c r="V14" s="376"/>
      <c r="W14" s="365"/>
      <c r="X14" s="365"/>
      <c r="Y14" s="365"/>
      <c r="Z14" s="365"/>
      <c r="AA14" s="365"/>
      <c r="AB14" s="365"/>
      <c r="AC14" s="365"/>
      <c r="AD14" s="365"/>
      <c r="AE14" s="365"/>
      <c r="AF14" s="377"/>
      <c r="AG14" s="377"/>
      <c r="AH14" s="377"/>
      <c r="AI14" s="377"/>
      <c r="AJ14" s="377"/>
      <c r="AK14" s="377"/>
    </row>
    <row r="15" spans="1:37" ht="15.75" x14ac:dyDescent="0.25">
      <c r="A15" s="27"/>
      <c r="B15" s="357"/>
      <c r="C15" s="369"/>
      <c r="D15" s="370"/>
      <c r="E15" s="370"/>
      <c r="F15" s="370"/>
      <c r="G15" s="370"/>
      <c r="H15" s="370"/>
      <c r="I15" s="371"/>
      <c r="J15" s="372"/>
      <c r="K15" s="372"/>
      <c r="L15" s="372"/>
      <c r="M15" s="371"/>
      <c r="N15" s="371"/>
      <c r="O15" s="371"/>
      <c r="P15" s="371"/>
      <c r="Q15" s="371"/>
      <c r="R15" s="371"/>
      <c r="T15" s="27"/>
      <c r="U15" s="357"/>
      <c r="V15" s="369"/>
      <c r="W15" s="370"/>
      <c r="X15" s="370"/>
      <c r="Y15" s="370"/>
      <c r="Z15" s="370"/>
      <c r="AA15" s="371"/>
      <c r="AB15" s="371"/>
      <c r="AC15" s="372"/>
      <c r="AD15" s="372"/>
      <c r="AE15" s="372"/>
      <c r="AF15" s="371"/>
      <c r="AG15" s="371"/>
      <c r="AH15" s="371"/>
      <c r="AI15" s="371"/>
      <c r="AJ15" s="371"/>
      <c r="AK15" s="371"/>
    </row>
    <row r="16" spans="1:37" ht="15.75" x14ac:dyDescent="0.25">
      <c r="A16" s="27"/>
      <c r="B16" s="357"/>
      <c r="C16" s="369"/>
      <c r="D16" s="370"/>
      <c r="E16" s="370"/>
      <c r="F16" s="370"/>
      <c r="G16" s="370"/>
      <c r="H16" s="371"/>
      <c r="I16" s="371"/>
      <c r="J16" s="372"/>
      <c r="K16" s="372"/>
      <c r="L16" s="372"/>
      <c r="M16" s="371"/>
      <c r="N16" s="371"/>
      <c r="O16" s="371"/>
      <c r="P16" s="371"/>
      <c r="Q16" s="371"/>
      <c r="R16" s="371"/>
      <c r="T16" s="27"/>
      <c r="U16" s="357"/>
      <c r="V16" s="369"/>
      <c r="W16" s="370"/>
      <c r="X16" s="370"/>
      <c r="Y16" s="370"/>
      <c r="Z16" s="370"/>
      <c r="AA16" s="371"/>
      <c r="AB16" s="371"/>
      <c r="AC16" s="372"/>
      <c r="AD16" s="372"/>
      <c r="AE16" s="372"/>
      <c r="AF16" s="371"/>
      <c r="AG16" s="371"/>
      <c r="AH16" s="371"/>
      <c r="AI16" s="371"/>
      <c r="AJ16" s="371"/>
      <c r="AK16" s="371"/>
    </row>
    <row r="17" spans="1:37" ht="15.75" x14ac:dyDescent="0.25">
      <c r="A17" s="27"/>
      <c r="B17" s="357"/>
      <c r="C17" s="369"/>
      <c r="D17" s="370"/>
      <c r="E17" s="370"/>
      <c r="F17" s="370"/>
      <c r="G17" s="370"/>
      <c r="H17" s="371"/>
      <c r="I17" s="371"/>
      <c r="J17" s="372"/>
      <c r="K17" s="372"/>
      <c r="L17" s="372"/>
      <c r="M17" s="371"/>
      <c r="N17" s="371"/>
      <c r="O17" s="371"/>
      <c r="P17" s="371"/>
      <c r="Q17" s="371"/>
      <c r="R17" s="371"/>
      <c r="T17" s="27"/>
      <c r="U17" s="357"/>
      <c r="V17" s="369"/>
      <c r="W17" s="370"/>
      <c r="X17" s="370"/>
      <c r="Y17" s="370"/>
      <c r="Z17" s="370"/>
      <c r="AA17" s="371"/>
      <c r="AB17" s="371"/>
      <c r="AC17" s="372"/>
      <c r="AD17" s="372"/>
      <c r="AE17" s="372"/>
      <c r="AF17" s="371"/>
      <c r="AG17" s="371"/>
      <c r="AH17" s="371"/>
      <c r="AI17" s="371"/>
      <c r="AJ17" s="371"/>
      <c r="AK17" s="371"/>
    </row>
    <row r="18" spans="1:37" ht="15.75" x14ac:dyDescent="0.25">
      <c r="A18" s="27"/>
      <c r="B18" s="357"/>
      <c r="C18" s="369"/>
      <c r="D18" s="370"/>
      <c r="E18" s="370"/>
      <c r="F18" s="370"/>
      <c r="G18" s="370"/>
      <c r="H18" s="371"/>
      <c r="I18" s="371"/>
      <c r="J18" s="372"/>
      <c r="K18" s="372"/>
      <c r="L18" s="372"/>
      <c r="M18" s="371"/>
      <c r="N18" s="371"/>
      <c r="O18" s="371"/>
      <c r="P18" s="371"/>
      <c r="Q18" s="371"/>
      <c r="R18" s="371"/>
      <c r="T18" s="27"/>
      <c r="U18" s="357"/>
      <c r="V18" s="369"/>
      <c r="W18" s="370"/>
      <c r="X18" s="370"/>
      <c r="Y18" s="370"/>
      <c r="Z18" s="370"/>
      <c r="AA18" s="371"/>
      <c r="AB18" s="371"/>
      <c r="AC18" s="372"/>
      <c r="AD18" s="372"/>
      <c r="AE18" s="372"/>
      <c r="AF18" s="371"/>
      <c r="AG18" s="371"/>
      <c r="AH18" s="371"/>
      <c r="AI18" s="371"/>
      <c r="AJ18" s="371"/>
      <c r="AK18" s="371"/>
    </row>
    <row r="19" spans="1:37" ht="15.75" x14ac:dyDescent="0.25">
      <c r="A19" s="27"/>
      <c r="B19" s="109"/>
      <c r="C19" s="107"/>
      <c r="D19" s="365"/>
      <c r="E19" s="365"/>
      <c r="F19" s="365"/>
      <c r="G19" s="365"/>
      <c r="H19" s="365"/>
      <c r="I19" s="365"/>
      <c r="J19" s="365"/>
      <c r="K19" s="365"/>
      <c r="L19" s="365"/>
      <c r="M19" s="365"/>
      <c r="N19" s="365"/>
      <c r="O19" s="365"/>
      <c r="P19" s="365"/>
      <c r="Q19" s="365"/>
      <c r="R19" s="365"/>
      <c r="T19" s="27"/>
      <c r="U19" s="109"/>
      <c r="V19" s="107"/>
      <c r="W19" s="368"/>
      <c r="X19" s="368"/>
      <c r="Y19" s="368"/>
      <c r="Z19" s="368"/>
      <c r="AA19" s="368"/>
      <c r="AB19" s="368"/>
      <c r="AC19" s="368"/>
      <c r="AD19" s="365"/>
      <c r="AE19" s="365"/>
      <c r="AF19" s="365"/>
      <c r="AG19" s="365"/>
      <c r="AH19" s="365"/>
      <c r="AI19" s="365"/>
      <c r="AJ19" s="365"/>
      <c r="AK19" s="365"/>
    </row>
    <row r="20" spans="1:37" ht="15.75" x14ac:dyDescent="0.25">
      <c r="A20" s="27"/>
      <c r="B20" s="357"/>
      <c r="C20" s="369"/>
      <c r="D20" s="370"/>
      <c r="E20" s="370"/>
      <c r="F20" s="370"/>
      <c r="G20" s="370"/>
      <c r="H20" s="371"/>
      <c r="I20" s="371"/>
      <c r="J20" s="372"/>
      <c r="K20" s="372"/>
      <c r="L20" s="372"/>
      <c r="M20" s="371"/>
      <c r="N20" s="371"/>
      <c r="O20" s="371"/>
      <c r="P20" s="371"/>
      <c r="Q20" s="371"/>
      <c r="R20" s="371"/>
      <c r="T20" s="27"/>
      <c r="U20" s="357"/>
      <c r="V20" s="369"/>
      <c r="W20" s="378"/>
      <c r="X20" s="378"/>
      <c r="Y20" s="378"/>
      <c r="Z20" s="378"/>
      <c r="AA20" s="379"/>
      <c r="AB20" s="379"/>
      <c r="AC20" s="359"/>
      <c r="AD20" s="372"/>
      <c r="AE20" s="372"/>
      <c r="AF20" s="379"/>
      <c r="AG20" s="371"/>
      <c r="AH20" s="371"/>
      <c r="AI20" s="371"/>
      <c r="AJ20" s="371"/>
      <c r="AK20" s="379"/>
    </row>
    <row r="21" spans="1:37" ht="15.75" x14ac:dyDescent="0.25">
      <c r="A21" s="27"/>
      <c r="B21" s="357"/>
      <c r="C21" s="369"/>
      <c r="D21" s="370"/>
      <c r="E21" s="370"/>
      <c r="F21" s="370"/>
      <c r="G21" s="370"/>
      <c r="H21" s="371"/>
      <c r="I21" s="371"/>
      <c r="J21" s="372"/>
      <c r="K21" s="372"/>
      <c r="L21" s="372"/>
      <c r="M21" s="371"/>
      <c r="N21" s="371"/>
      <c r="O21" s="371"/>
      <c r="P21" s="371"/>
      <c r="Q21" s="371"/>
      <c r="R21" s="371"/>
      <c r="T21" s="27"/>
      <c r="U21" s="357"/>
      <c r="V21" s="369"/>
      <c r="W21" s="378"/>
      <c r="X21" s="378"/>
      <c r="Y21" s="378"/>
      <c r="Z21" s="378"/>
      <c r="AA21" s="379"/>
      <c r="AB21" s="379"/>
      <c r="AC21" s="359"/>
      <c r="AD21" s="372"/>
      <c r="AE21" s="372"/>
      <c r="AF21" s="379"/>
      <c r="AG21" s="371"/>
      <c r="AH21" s="371"/>
      <c r="AI21" s="371"/>
      <c r="AJ21" s="371"/>
      <c r="AK21" s="379"/>
    </row>
    <row r="22" spans="1:37" ht="15.75" x14ac:dyDescent="0.25">
      <c r="A22" s="27"/>
      <c r="B22" s="357"/>
      <c r="C22" s="369"/>
      <c r="D22" s="370"/>
      <c r="E22" s="370"/>
      <c r="F22" s="370"/>
      <c r="G22" s="370"/>
      <c r="H22" s="371"/>
      <c r="I22" s="371"/>
      <c r="J22" s="372"/>
      <c r="K22" s="372"/>
      <c r="L22" s="372"/>
      <c r="M22" s="371"/>
      <c r="N22" s="371"/>
      <c r="O22" s="371"/>
      <c r="P22" s="371"/>
      <c r="Q22" s="371"/>
      <c r="R22" s="371"/>
      <c r="T22" s="27"/>
      <c r="U22" s="357"/>
      <c r="V22" s="369"/>
      <c r="W22" s="378"/>
      <c r="X22" s="378"/>
      <c r="Y22" s="378"/>
      <c r="Z22" s="378"/>
      <c r="AA22" s="379"/>
      <c r="AB22" s="379"/>
      <c r="AC22" s="359"/>
      <c r="AD22" s="372"/>
      <c r="AE22" s="372"/>
      <c r="AF22" s="379"/>
      <c r="AG22" s="371"/>
      <c r="AH22" s="371"/>
      <c r="AI22" s="371"/>
      <c r="AJ22" s="371"/>
      <c r="AK22" s="379"/>
    </row>
    <row r="23" spans="1:37" x14ac:dyDescent="0.25">
      <c r="A23" s="380"/>
      <c r="B23" s="375"/>
      <c r="C23" s="376"/>
      <c r="D23" s="381"/>
      <c r="E23" s="381"/>
      <c r="F23" s="381"/>
      <c r="G23" s="381"/>
      <c r="H23" s="381"/>
      <c r="I23" s="381"/>
      <c r="J23" s="381"/>
      <c r="K23" s="381"/>
      <c r="L23" s="381"/>
      <c r="M23" s="381"/>
      <c r="N23" s="381"/>
      <c r="O23" s="381"/>
      <c r="P23" s="381"/>
      <c r="Q23" s="381"/>
      <c r="R23" s="381"/>
      <c r="T23" s="380"/>
      <c r="U23" s="375"/>
      <c r="V23" s="376"/>
      <c r="W23" s="381"/>
      <c r="X23" s="381"/>
      <c r="Y23" s="381"/>
      <c r="Z23" s="381"/>
      <c r="AA23" s="381"/>
      <c r="AB23" s="381"/>
      <c r="AC23" s="381"/>
      <c r="AD23" s="381"/>
      <c r="AE23" s="381"/>
      <c r="AF23" s="381"/>
      <c r="AG23" s="381"/>
      <c r="AH23" s="381"/>
      <c r="AI23" s="381"/>
      <c r="AJ23" s="381"/>
      <c r="AK23" s="381"/>
    </row>
    <row r="24" spans="1:37" x14ac:dyDescent="0.25">
      <c r="A24" s="380"/>
      <c r="B24" s="357"/>
      <c r="C24" s="382"/>
      <c r="D24" s="357"/>
      <c r="E24" s="357"/>
      <c r="F24" s="357"/>
      <c r="G24" s="357"/>
      <c r="H24" s="357"/>
      <c r="I24" s="357"/>
      <c r="J24" s="357"/>
      <c r="K24" s="357"/>
      <c r="L24" s="357"/>
      <c r="M24" s="357"/>
      <c r="N24" s="357"/>
      <c r="O24" s="357"/>
      <c r="P24" s="357"/>
      <c r="Q24" s="357"/>
      <c r="R24" s="357"/>
      <c r="T24" s="380"/>
      <c r="U24" s="357"/>
      <c r="V24" s="382"/>
      <c r="W24" s="357"/>
      <c r="X24" s="357"/>
      <c r="Y24" s="357"/>
      <c r="Z24" s="357"/>
      <c r="AA24" s="357"/>
      <c r="AB24" s="357"/>
      <c r="AC24" s="357"/>
      <c r="AD24" s="357"/>
      <c r="AE24" s="357"/>
      <c r="AF24" s="357"/>
      <c r="AG24" s="357"/>
      <c r="AH24" s="357"/>
      <c r="AI24" s="357"/>
      <c r="AJ24" s="357"/>
      <c r="AK24" s="357"/>
    </row>
    <row r="25" spans="1:37" x14ac:dyDescent="0.25">
      <c r="A25" s="361"/>
      <c r="B25" s="361"/>
      <c r="C25" s="361"/>
      <c r="D25" s="308"/>
      <c r="E25" s="308"/>
      <c r="F25" s="308"/>
      <c r="G25" s="308"/>
      <c r="H25" s="308"/>
      <c r="I25" s="308"/>
      <c r="J25" s="308"/>
      <c r="K25" s="308"/>
      <c r="L25" s="308"/>
      <c r="M25" s="308"/>
      <c r="N25" s="308"/>
      <c r="O25" s="308"/>
      <c r="P25" s="308"/>
      <c r="Q25" s="308"/>
      <c r="R25" s="308"/>
      <c r="T25" s="400"/>
      <c r="U25" s="400"/>
      <c r="V25" s="400"/>
      <c r="W25" s="200"/>
      <c r="X25" s="200"/>
      <c r="Y25" s="200"/>
      <c r="Z25" s="200"/>
      <c r="AA25" s="200"/>
      <c r="AB25" s="200"/>
      <c r="AC25" s="200"/>
      <c r="AD25" s="200"/>
      <c r="AE25" s="200"/>
      <c r="AF25" s="200"/>
      <c r="AG25" s="200"/>
      <c r="AH25" s="200"/>
      <c r="AI25" s="200"/>
      <c r="AJ25" s="200"/>
      <c r="AK25" s="200"/>
    </row>
    <row r="28" spans="1:37" ht="15.75" x14ac:dyDescent="0.25">
      <c r="A28" s="27"/>
      <c r="B28" s="109"/>
      <c r="C28" s="383"/>
      <c r="D28" s="365"/>
      <c r="E28" s="365"/>
      <c r="F28" s="365"/>
      <c r="G28" s="365"/>
      <c r="H28" s="365"/>
      <c r="I28" s="365"/>
      <c r="J28" s="365"/>
      <c r="K28" s="211"/>
      <c r="L28" s="211"/>
      <c r="M28" s="211"/>
      <c r="N28" s="211"/>
      <c r="O28" s="211"/>
      <c r="P28" s="211"/>
      <c r="Q28" s="384"/>
      <c r="R28" s="211"/>
    </row>
    <row r="29" spans="1:37" ht="15.75" x14ac:dyDescent="0.25">
      <c r="A29" s="27"/>
      <c r="B29" s="357"/>
      <c r="C29" s="382"/>
      <c r="D29" s="357"/>
      <c r="E29" s="357"/>
      <c r="F29" s="357"/>
      <c r="G29" s="357"/>
      <c r="H29" s="371"/>
      <c r="I29" s="371"/>
      <c r="J29" s="357"/>
      <c r="K29" s="372"/>
      <c r="L29" s="372"/>
      <c r="M29" s="385"/>
      <c r="N29" s="385"/>
      <c r="O29" s="385"/>
      <c r="P29" s="385"/>
      <c r="Q29" s="385"/>
      <c r="R29" s="385"/>
    </row>
    <row r="30" spans="1:37" ht="15.75" x14ac:dyDescent="0.25">
      <c r="A30" s="27"/>
      <c r="B30" s="357"/>
      <c r="C30" s="382"/>
      <c r="D30" s="357"/>
      <c r="E30" s="357"/>
      <c r="F30" s="357"/>
      <c r="G30" s="357"/>
      <c r="H30" s="371"/>
      <c r="I30" s="371"/>
      <c r="J30" s="357"/>
      <c r="K30" s="372"/>
      <c r="L30" s="372"/>
      <c r="M30" s="385"/>
      <c r="N30" s="385"/>
      <c r="O30" s="385"/>
      <c r="P30" s="385"/>
      <c r="Q30" s="385"/>
      <c r="R30" s="385"/>
    </row>
    <row r="31" spans="1:37" ht="15.75" x14ac:dyDescent="0.25">
      <c r="A31" s="27"/>
      <c r="B31" s="357"/>
      <c r="C31" s="382"/>
      <c r="D31" s="357"/>
      <c r="E31" s="357"/>
      <c r="F31" s="357"/>
      <c r="G31" s="357"/>
      <c r="H31" s="371"/>
      <c r="I31" s="371"/>
      <c r="J31" s="357"/>
      <c r="K31" s="372"/>
      <c r="L31" s="372"/>
      <c r="M31" s="385"/>
      <c r="N31" s="385"/>
      <c r="O31" s="385"/>
      <c r="P31" s="385"/>
      <c r="Q31" s="385"/>
      <c r="R31" s="385"/>
    </row>
    <row r="32" spans="1:37" ht="15.75" x14ac:dyDescent="0.25">
      <c r="A32" s="27"/>
      <c r="B32" s="357"/>
      <c r="C32" s="382"/>
      <c r="D32" s="357"/>
      <c r="E32" s="357"/>
      <c r="F32" s="357"/>
      <c r="G32" s="357"/>
      <c r="H32" s="371"/>
      <c r="I32" s="371"/>
      <c r="J32" s="357"/>
      <c r="K32" s="372"/>
      <c r="L32" s="372"/>
      <c r="M32" s="385"/>
      <c r="N32" s="385"/>
      <c r="O32" s="385"/>
      <c r="P32" s="385"/>
      <c r="Q32" s="385"/>
      <c r="R32" s="385"/>
    </row>
    <row r="33" spans="1:20" ht="15.75" x14ac:dyDescent="0.25">
      <c r="A33" s="27"/>
      <c r="B33" s="357"/>
      <c r="C33" s="382"/>
      <c r="D33" s="357"/>
      <c r="E33" s="357"/>
      <c r="F33" s="357"/>
      <c r="G33" s="357"/>
      <c r="H33" s="371"/>
      <c r="I33" s="371"/>
      <c r="J33" s="357"/>
      <c r="K33" s="372"/>
      <c r="L33" s="372"/>
      <c r="M33" s="385"/>
      <c r="N33" s="385"/>
      <c r="O33" s="385"/>
      <c r="P33" s="385"/>
      <c r="Q33" s="385"/>
      <c r="R33" s="385"/>
    </row>
    <row r="34" spans="1:20" ht="15.75" x14ac:dyDescent="0.25">
      <c r="A34" s="27"/>
      <c r="B34" s="357"/>
      <c r="C34" s="386"/>
      <c r="D34" s="357"/>
      <c r="E34" s="357"/>
      <c r="F34" s="357"/>
      <c r="G34" s="357"/>
      <c r="H34" s="235"/>
      <c r="I34" s="235"/>
      <c r="J34" s="357"/>
      <c r="K34" s="372"/>
      <c r="L34" s="372"/>
      <c r="M34" s="235"/>
      <c r="N34" s="235"/>
      <c r="O34" s="235"/>
      <c r="P34" s="235"/>
      <c r="Q34" s="235"/>
      <c r="R34" s="235"/>
    </row>
    <row r="35" spans="1:20" ht="15.75" x14ac:dyDescent="0.25">
      <c r="A35" s="27"/>
      <c r="B35" s="357"/>
      <c r="C35" s="382"/>
      <c r="D35" s="357"/>
      <c r="E35" s="357"/>
      <c r="F35" s="357"/>
      <c r="G35" s="357"/>
      <c r="H35" s="371"/>
      <c r="I35" s="371"/>
      <c r="J35" s="357"/>
      <c r="K35" s="372"/>
      <c r="L35" s="372"/>
      <c r="M35" s="385"/>
      <c r="N35" s="385"/>
      <c r="O35" s="385"/>
      <c r="P35" s="385"/>
      <c r="Q35" s="385"/>
      <c r="R35" s="385"/>
    </row>
    <row r="36" spans="1:20" ht="15.75" x14ac:dyDescent="0.25">
      <c r="A36" s="27"/>
      <c r="B36" s="387"/>
      <c r="C36" s="388"/>
      <c r="D36" s="371"/>
      <c r="E36" s="371"/>
      <c r="F36" s="371"/>
      <c r="G36" s="371"/>
      <c r="H36" s="371"/>
      <c r="I36" s="371"/>
      <c r="J36" s="371"/>
      <c r="K36" s="385"/>
      <c r="L36" s="385"/>
      <c r="M36" s="385"/>
      <c r="N36" s="385"/>
      <c r="O36" s="385"/>
      <c r="P36" s="385"/>
      <c r="Q36" s="385"/>
      <c r="R36" s="385"/>
    </row>
    <row r="37" spans="1:20" x14ac:dyDescent="0.25">
      <c r="A37" s="133"/>
      <c r="B37" s="367"/>
      <c r="C37" s="28"/>
      <c r="D37" s="361"/>
      <c r="E37" s="361"/>
      <c r="F37" s="361"/>
      <c r="G37" s="361"/>
      <c r="H37" s="361"/>
      <c r="I37" s="361"/>
      <c r="J37" s="361"/>
      <c r="K37" s="361"/>
      <c r="L37" s="361"/>
      <c r="M37" s="361"/>
      <c r="N37" s="361"/>
      <c r="O37" s="361"/>
      <c r="P37" s="361"/>
      <c r="Q37" s="361"/>
      <c r="R37" s="361"/>
    </row>
    <row r="38" spans="1:20" x14ac:dyDescent="0.25">
      <c r="A38" s="389"/>
      <c r="B38" s="390"/>
      <c r="C38" s="387"/>
      <c r="D38" s="390"/>
      <c r="E38" s="390"/>
      <c r="F38" s="390"/>
      <c r="G38" s="390"/>
      <c r="H38" s="390"/>
      <c r="I38" s="390"/>
      <c r="J38" s="390"/>
      <c r="K38" s="390"/>
      <c r="L38" s="390"/>
      <c r="M38" s="390"/>
      <c r="N38" s="390"/>
      <c r="O38" s="390"/>
      <c r="P38" s="390"/>
      <c r="Q38" s="390"/>
      <c r="R38" s="390"/>
    </row>
    <row r="39" spans="1:20" x14ac:dyDescent="0.25">
      <c r="A39" s="133"/>
      <c r="B39" s="390"/>
      <c r="C39" s="387"/>
      <c r="D39" s="390"/>
      <c r="E39" s="390"/>
      <c r="F39" s="390"/>
      <c r="G39" s="390"/>
      <c r="H39" s="390"/>
      <c r="I39" s="390"/>
      <c r="J39" s="390"/>
      <c r="K39" s="390"/>
      <c r="L39" s="390"/>
      <c r="M39" s="390"/>
      <c r="N39" s="390"/>
      <c r="O39" s="390"/>
      <c r="P39" s="390"/>
      <c r="Q39" s="390"/>
      <c r="R39" s="390"/>
    </row>
    <row r="40" spans="1:20" x14ac:dyDescent="0.25">
      <c r="A40" s="133"/>
      <c r="B40" s="390"/>
      <c r="C40" s="387"/>
      <c r="D40" s="390"/>
      <c r="E40" s="390"/>
      <c r="F40" s="390"/>
      <c r="G40" s="390"/>
      <c r="H40" s="390"/>
      <c r="I40" s="390"/>
      <c r="J40" s="390"/>
      <c r="K40" s="390"/>
      <c r="L40" s="390"/>
      <c r="M40" s="390"/>
      <c r="N40" s="390"/>
      <c r="O40" s="390"/>
      <c r="P40" s="390"/>
      <c r="Q40" s="390"/>
      <c r="R40" s="390"/>
    </row>
    <row r="41" spans="1:20" x14ac:dyDescent="0.25">
      <c r="A41" s="389"/>
      <c r="B41" s="390"/>
      <c r="C41" s="387"/>
      <c r="D41" s="390"/>
      <c r="E41" s="390"/>
      <c r="F41" s="390"/>
      <c r="G41" s="390"/>
      <c r="H41" s="390"/>
      <c r="I41" s="390"/>
      <c r="J41" s="390"/>
      <c r="K41" s="390"/>
      <c r="L41" s="390"/>
      <c r="M41" s="390"/>
      <c r="N41" s="390"/>
      <c r="O41" s="390"/>
      <c r="P41" s="390"/>
      <c r="Q41" s="390"/>
      <c r="R41" s="390"/>
    </row>
    <row r="42" spans="1:20" ht="15.75" x14ac:dyDescent="0.25">
      <c r="A42" s="27"/>
      <c r="B42" s="375"/>
      <c r="C42" s="381"/>
      <c r="D42" s="27"/>
      <c r="E42" s="27"/>
      <c r="F42" s="27"/>
      <c r="G42" s="27"/>
      <c r="H42" s="27"/>
      <c r="I42" s="27"/>
      <c r="J42" s="27"/>
      <c r="K42" s="362"/>
      <c r="L42" s="362"/>
      <c r="M42" s="362"/>
      <c r="N42" s="362"/>
      <c r="O42" s="362"/>
      <c r="P42" s="362"/>
      <c r="Q42" s="362"/>
      <c r="R42" s="362"/>
    </row>
    <row r="43" spans="1:20" ht="15.75" x14ac:dyDescent="0.25">
      <c r="A43" s="27"/>
      <c r="B43" s="357"/>
      <c r="C43" s="358"/>
      <c r="D43" s="359"/>
      <c r="E43" s="359"/>
      <c r="F43" s="359"/>
      <c r="G43" s="359"/>
      <c r="H43" s="360"/>
      <c r="I43" s="360"/>
      <c r="J43" s="359"/>
      <c r="K43" s="372"/>
      <c r="L43" s="372"/>
      <c r="M43" s="235"/>
      <c r="N43" s="235"/>
      <c r="O43" s="235"/>
      <c r="P43" s="235"/>
      <c r="Q43" s="235"/>
      <c r="R43" s="235"/>
    </row>
    <row r="44" spans="1:20" ht="15.75" x14ac:dyDescent="0.25">
      <c r="A44" s="27"/>
      <c r="B44" s="357"/>
      <c r="C44" s="358"/>
      <c r="D44" s="359"/>
      <c r="E44" s="359"/>
      <c r="F44" s="359"/>
      <c r="G44" s="359"/>
      <c r="H44" s="360"/>
      <c r="I44" s="360"/>
      <c r="J44" s="359"/>
      <c r="K44" s="372"/>
      <c r="L44" s="372"/>
      <c r="M44" s="235"/>
      <c r="N44" s="235"/>
      <c r="O44" s="235"/>
      <c r="P44" s="235"/>
      <c r="Q44" s="235"/>
      <c r="R44" s="235"/>
    </row>
    <row r="45" spans="1:20" ht="15.75" x14ac:dyDescent="0.25">
      <c r="A45" s="27"/>
      <c r="B45" s="357"/>
      <c r="C45" s="358"/>
      <c r="D45" s="359"/>
      <c r="E45" s="359"/>
      <c r="F45" s="359"/>
      <c r="G45" s="359"/>
      <c r="H45" s="360"/>
      <c r="I45" s="360"/>
      <c r="J45" s="359"/>
      <c r="K45" s="372"/>
      <c r="L45" s="372"/>
      <c r="M45" s="235"/>
      <c r="N45" s="235"/>
      <c r="O45" s="235"/>
      <c r="P45" s="235"/>
      <c r="Q45" s="235"/>
      <c r="R45" s="235"/>
    </row>
    <row r="46" spans="1:20" ht="15.75" x14ac:dyDescent="0.25">
      <c r="A46" s="359"/>
      <c r="B46" s="357"/>
      <c r="C46" s="477"/>
      <c r="D46" s="357"/>
      <c r="E46" s="389"/>
      <c r="F46" s="390"/>
      <c r="G46" s="374"/>
      <c r="H46" s="357"/>
      <c r="I46" s="360"/>
      <c r="J46" s="387"/>
      <c r="K46" s="477"/>
      <c r="L46" s="357"/>
      <c r="M46" s="389"/>
      <c r="N46" s="390"/>
      <c r="O46" s="477"/>
      <c r="P46" s="357"/>
      <c r="Q46" s="374"/>
      <c r="R46" s="390"/>
      <c r="S46" s="389"/>
      <c r="T46" s="357"/>
    </row>
    <row r="47" spans="1:20" ht="15.75" x14ac:dyDescent="0.25">
      <c r="A47" s="374"/>
      <c r="B47" s="387"/>
      <c r="C47" s="477"/>
      <c r="D47" s="357"/>
      <c r="E47" s="360"/>
      <c r="F47" s="387"/>
      <c r="G47" s="360"/>
      <c r="H47" s="364"/>
      <c r="I47" s="389"/>
      <c r="J47" s="357"/>
      <c r="K47" s="477"/>
      <c r="L47" s="357"/>
      <c r="M47" s="374"/>
      <c r="N47" s="357"/>
      <c r="O47" s="477"/>
      <c r="P47" s="357"/>
      <c r="Q47" s="360"/>
      <c r="R47" s="357"/>
      <c r="S47" s="389"/>
      <c r="T47" s="357"/>
    </row>
    <row r="48" spans="1:20" ht="15.75" x14ac:dyDescent="0.25">
      <c r="A48" s="477"/>
      <c r="B48" s="357"/>
      <c r="C48" s="382"/>
      <c r="D48" s="357"/>
      <c r="E48" s="360"/>
      <c r="F48" s="357"/>
      <c r="G48" s="389"/>
      <c r="H48" s="390"/>
      <c r="I48" s="357"/>
      <c r="J48" s="357"/>
      <c r="K48" s="357"/>
      <c r="L48" s="357"/>
      <c r="M48" s="360"/>
      <c r="N48" s="387"/>
      <c r="O48" s="357"/>
      <c r="P48" s="357"/>
      <c r="Q48" s="357"/>
      <c r="R48" s="357"/>
      <c r="S48" s="478"/>
      <c r="T48" s="478"/>
    </row>
    <row r="49" spans="1:37" ht="15.75" x14ac:dyDescent="0.25">
      <c r="A49" s="477"/>
      <c r="B49" s="357"/>
      <c r="C49" s="374"/>
      <c r="D49" s="357"/>
      <c r="E49" s="477"/>
      <c r="F49" s="357"/>
      <c r="G49" s="389"/>
      <c r="H49" s="390"/>
      <c r="I49" s="374"/>
      <c r="J49" s="357"/>
      <c r="K49" s="477"/>
      <c r="L49" s="357"/>
      <c r="M49" s="477"/>
      <c r="N49" s="357"/>
      <c r="O49" s="374"/>
      <c r="P49" s="357"/>
      <c r="Q49" s="477"/>
      <c r="R49" s="357"/>
      <c r="S49" s="477"/>
      <c r="T49" s="357"/>
    </row>
    <row r="50" spans="1:37" x14ac:dyDescent="0.25">
      <c r="A50" s="389"/>
      <c r="B50" s="390"/>
      <c r="C50" s="477"/>
      <c r="D50" s="357"/>
      <c r="E50" s="477"/>
      <c r="F50" s="357"/>
      <c r="G50" s="389"/>
      <c r="H50" s="390"/>
      <c r="I50" s="477"/>
      <c r="J50" s="357"/>
      <c r="K50" s="477"/>
      <c r="L50" s="357"/>
      <c r="M50" s="389"/>
      <c r="N50" s="390"/>
      <c r="O50" s="477"/>
      <c r="P50" s="357"/>
      <c r="Q50" s="389"/>
      <c r="R50" s="390"/>
      <c r="S50" s="477"/>
      <c r="T50" s="357"/>
    </row>
    <row r="51" spans="1:37" x14ac:dyDescent="0.25">
      <c r="A51" s="478"/>
      <c r="B51" s="478"/>
      <c r="C51" s="389"/>
      <c r="D51" s="357"/>
      <c r="E51" s="478"/>
      <c r="F51" s="478"/>
      <c r="G51" s="478"/>
      <c r="H51" s="478"/>
      <c r="I51" s="389"/>
      <c r="J51" s="357"/>
      <c r="K51" s="389"/>
      <c r="L51" s="357"/>
      <c r="M51" s="478"/>
      <c r="N51" s="478"/>
      <c r="O51" s="389"/>
      <c r="P51" s="357"/>
      <c r="Q51" s="478"/>
      <c r="R51" s="478"/>
      <c r="S51" s="389"/>
      <c r="T51" s="357"/>
    </row>
    <row r="53" spans="1:37" ht="15.75" x14ac:dyDescent="0.25">
      <c r="A53" s="27"/>
      <c r="B53" s="375"/>
      <c r="C53" s="376"/>
      <c r="D53" s="362"/>
      <c r="E53" s="362"/>
      <c r="F53" s="362"/>
      <c r="G53" s="362"/>
      <c r="H53" s="362"/>
      <c r="I53" s="362"/>
      <c r="J53" s="362"/>
      <c r="K53" s="362"/>
      <c r="L53" s="362"/>
      <c r="M53" s="362"/>
      <c r="N53" s="362"/>
      <c r="O53" s="362"/>
      <c r="P53" s="362"/>
      <c r="Q53" s="362"/>
      <c r="R53" s="362"/>
      <c r="T53" s="27"/>
      <c r="U53" s="375"/>
      <c r="V53" s="376"/>
      <c r="W53" s="362"/>
      <c r="X53" s="362"/>
      <c r="Y53" s="362"/>
      <c r="Z53" s="362"/>
      <c r="AA53" s="362"/>
      <c r="AB53" s="362"/>
      <c r="AC53" s="362"/>
      <c r="AD53" s="362"/>
      <c r="AE53" s="362"/>
      <c r="AF53" s="362"/>
      <c r="AG53" s="362"/>
      <c r="AH53" s="362"/>
      <c r="AI53" s="362"/>
      <c r="AJ53" s="362"/>
      <c r="AK53" s="362"/>
    </row>
    <row r="54" spans="1:37" ht="15.75" x14ac:dyDescent="0.25">
      <c r="A54" s="27"/>
      <c r="B54" s="357"/>
      <c r="C54" s="369"/>
      <c r="D54" s="372"/>
      <c r="E54" s="372"/>
      <c r="F54" s="372"/>
      <c r="G54" s="372"/>
      <c r="H54" s="235"/>
      <c r="I54" s="235"/>
      <c r="J54" s="372"/>
      <c r="K54" s="372"/>
      <c r="L54" s="372"/>
      <c r="M54" s="235"/>
      <c r="N54" s="235"/>
      <c r="O54" s="235"/>
      <c r="P54" s="235"/>
      <c r="Q54" s="235"/>
      <c r="R54" s="235"/>
      <c r="T54" s="27"/>
      <c r="U54" s="357"/>
      <c r="V54" s="382"/>
      <c r="W54" s="357"/>
      <c r="X54" s="357"/>
      <c r="Y54" s="357"/>
      <c r="Z54" s="357"/>
      <c r="AA54" s="235"/>
      <c r="AB54" s="235"/>
      <c r="AC54" s="357"/>
      <c r="AD54" s="372"/>
      <c r="AE54" s="372"/>
      <c r="AF54" s="235"/>
      <c r="AG54" s="235"/>
      <c r="AH54" s="235"/>
      <c r="AI54" s="235"/>
      <c r="AJ54" s="235"/>
      <c r="AK54" s="235"/>
    </row>
    <row r="55" spans="1:37" ht="15.75" x14ac:dyDescent="0.25">
      <c r="A55" s="27"/>
      <c r="B55" s="357"/>
      <c r="C55" s="369"/>
      <c r="D55" s="372"/>
      <c r="E55" s="372"/>
      <c r="F55" s="372"/>
      <c r="G55" s="372"/>
      <c r="H55" s="235"/>
      <c r="I55" s="235"/>
      <c r="J55" s="372"/>
      <c r="K55" s="372"/>
      <c r="L55" s="372"/>
      <c r="M55" s="235"/>
      <c r="N55" s="235"/>
      <c r="O55" s="235"/>
      <c r="P55" s="235"/>
      <c r="Q55" s="235"/>
      <c r="R55" s="235"/>
      <c r="T55" s="27"/>
      <c r="U55" s="357"/>
      <c r="V55" s="382"/>
      <c r="W55" s="357"/>
      <c r="X55" s="357"/>
      <c r="Y55" s="357"/>
      <c r="Z55" s="357"/>
      <c r="AA55" s="235"/>
      <c r="AB55" s="235"/>
      <c r="AC55" s="357"/>
      <c r="AD55" s="372"/>
      <c r="AE55" s="372"/>
      <c r="AF55" s="235"/>
      <c r="AG55" s="235"/>
      <c r="AH55" s="235"/>
      <c r="AI55" s="235"/>
      <c r="AJ55" s="235"/>
      <c r="AK55" s="235"/>
    </row>
    <row r="56" spans="1:37" ht="15.75" x14ac:dyDescent="0.25">
      <c r="A56" s="27"/>
      <c r="B56" s="357"/>
      <c r="C56" s="369"/>
      <c r="D56" s="372"/>
      <c r="E56" s="372"/>
      <c r="F56" s="372"/>
      <c r="G56" s="372"/>
      <c r="H56" s="235"/>
      <c r="I56" s="235"/>
      <c r="J56" s="372"/>
      <c r="K56" s="372"/>
      <c r="L56" s="372"/>
      <c r="M56" s="235"/>
      <c r="N56" s="235"/>
      <c r="O56" s="235"/>
      <c r="P56" s="235"/>
      <c r="Q56" s="235"/>
      <c r="R56" s="235"/>
      <c r="T56" s="27"/>
      <c r="U56" s="357"/>
      <c r="V56" s="382"/>
      <c r="W56" s="357"/>
      <c r="X56" s="357"/>
      <c r="Y56" s="357"/>
      <c r="Z56" s="357"/>
      <c r="AA56" s="235"/>
      <c r="AB56" s="235"/>
      <c r="AC56" s="357"/>
      <c r="AD56" s="372"/>
      <c r="AE56" s="372"/>
      <c r="AF56" s="235"/>
      <c r="AG56" s="235"/>
      <c r="AH56" s="235"/>
      <c r="AI56" s="235"/>
      <c r="AJ56" s="235"/>
      <c r="AK56" s="235"/>
    </row>
    <row r="57" spans="1:37" ht="15.75" x14ac:dyDescent="0.25">
      <c r="A57" s="27"/>
      <c r="B57" s="357"/>
      <c r="C57" s="369"/>
      <c r="D57" s="372"/>
      <c r="E57" s="372"/>
      <c r="F57" s="372"/>
      <c r="G57" s="372"/>
      <c r="H57" s="235"/>
      <c r="I57" s="235"/>
      <c r="J57" s="372"/>
      <c r="K57" s="372"/>
      <c r="L57" s="372"/>
      <c r="M57" s="235"/>
      <c r="N57" s="235"/>
      <c r="O57" s="235"/>
      <c r="P57" s="235"/>
      <c r="Q57" s="235"/>
      <c r="R57" s="235"/>
      <c r="T57" s="27"/>
      <c r="U57" s="357"/>
      <c r="V57" s="382"/>
      <c r="W57" s="357"/>
      <c r="X57" s="357"/>
      <c r="Y57" s="357"/>
      <c r="Z57" s="357"/>
      <c r="AA57" s="235"/>
      <c r="AB57" s="235"/>
      <c r="AC57" s="357"/>
      <c r="AD57" s="372"/>
      <c r="AE57" s="372"/>
      <c r="AF57" s="235"/>
      <c r="AG57" s="235"/>
      <c r="AH57" s="235"/>
      <c r="AI57" s="235"/>
      <c r="AJ57" s="235"/>
      <c r="AK57" s="235"/>
    </row>
    <row r="58" spans="1:37" ht="15.75" x14ac:dyDescent="0.25">
      <c r="A58" s="27"/>
      <c r="B58" s="357"/>
      <c r="C58" s="369"/>
      <c r="D58" s="372"/>
      <c r="E58" s="372"/>
      <c r="F58" s="372"/>
      <c r="G58" s="372"/>
      <c r="H58" s="235"/>
      <c r="I58" s="235"/>
      <c r="J58" s="372"/>
      <c r="K58" s="372"/>
      <c r="L58" s="372"/>
      <c r="M58" s="235"/>
      <c r="N58" s="235"/>
      <c r="O58" s="235"/>
      <c r="P58" s="235"/>
      <c r="Q58" s="235"/>
      <c r="R58" s="235"/>
      <c r="T58" s="27"/>
      <c r="U58" s="357"/>
      <c r="V58" s="382"/>
      <c r="W58" s="357"/>
      <c r="X58" s="357"/>
      <c r="Y58" s="357"/>
      <c r="Z58" s="357"/>
      <c r="AA58" s="235"/>
      <c r="AB58" s="235"/>
      <c r="AC58" s="357"/>
      <c r="AD58" s="372"/>
      <c r="AE58" s="372"/>
      <c r="AF58" s="235"/>
      <c r="AG58" s="235"/>
      <c r="AH58" s="235"/>
      <c r="AI58" s="235"/>
      <c r="AJ58" s="235"/>
      <c r="AK58" s="235"/>
    </row>
    <row r="59" spans="1:37" ht="15.75" x14ac:dyDescent="0.25">
      <c r="A59" s="27"/>
      <c r="B59" s="357"/>
      <c r="C59" s="369"/>
      <c r="D59" s="372"/>
      <c r="E59" s="372"/>
      <c r="F59" s="372"/>
      <c r="G59" s="372"/>
      <c r="H59" s="235"/>
      <c r="I59" s="235"/>
      <c r="J59" s="372"/>
      <c r="K59" s="372"/>
      <c r="L59" s="372"/>
      <c r="M59" s="235"/>
      <c r="N59" s="235"/>
      <c r="O59" s="235"/>
      <c r="P59" s="235"/>
      <c r="Q59" s="235"/>
      <c r="R59" s="235"/>
      <c r="T59" s="27"/>
      <c r="U59" s="357"/>
      <c r="V59" s="382"/>
      <c r="W59" s="357"/>
      <c r="X59" s="357"/>
      <c r="Y59" s="357"/>
      <c r="Z59" s="357"/>
      <c r="AA59" s="235"/>
      <c r="AB59" s="235"/>
      <c r="AC59" s="357"/>
      <c r="AD59" s="372"/>
      <c r="AE59" s="372"/>
      <c r="AF59" s="235"/>
      <c r="AG59" s="235"/>
      <c r="AH59" s="235"/>
      <c r="AI59" s="235"/>
      <c r="AJ59" s="235"/>
      <c r="AK59" s="235"/>
    </row>
    <row r="60" spans="1:37" ht="15.75" x14ac:dyDescent="0.25">
      <c r="A60" s="27"/>
      <c r="B60" s="357"/>
      <c r="C60" s="369"/>
      <c r="D60" s="372"/>
      <c r="E60" s="372"/>
      <c r="F60" s="372"/>
      <c r="G60" s="372"/>
      <c r="H60" s="235"/>
      <c r="I60" s="235"/>
      <c r="J60" s="372"/>
      <c r="K60" s="372"/>
      <c r="L60" s="372"/>
      <c r="M60" s="235"/>
      <c r="N60" s="235"/>
      <c r="O60" s="235"/>
      <c r="P60" s="235"/>
      <c r="Q60" s="235"/>
      <c r="R60" s="235"/>
      <c r="T60" s="27"/>
      <c r="U60" s="357"/>
      <c r="V60" s="382"/>
      <c r="W60" s="357"/>
      <c r="X60" s="357"/>
      <c r="Y60" s="357"/>
      <c r="Z60" s="357"/>
      <c r="AA60" s="235"/>
      <c r="AB60" s="235"/>
      <c r="AC60" s="357"/>
      <c r="AD60" s="372"/>
      <c r="AE60" s="372"/>
      <c r="AF60" s="235"/>
      <c r="AG60" s="235"/>
      <c r="AH60" s="235"/>
      <c r="AI60" s="235"/>
      <c r="AJ60" s="235"/>
      <c r="AK60" s="235"/>
    </row>
    <row r="61" spans="1:37" ht="15.75" x14ac:dyDescent="0.25">
      <c r="A61" s="27"/>
      <c r="B61" s="357"/>
      <c r="C61" s="369"/>
      <c r="D61" s="372"/>
      <c r="E61" s="372"/>
      <c r="F61" s="372"/>
      <c r="G61" s="372"/>
      <c r="H61" s="235"/>
      <c r="I61" s="235"/>
      <c r="J61" s="372"/>
      <c r="K61" s="372"/>
      <c r="L61" s="372"/>
      <c r="M61" s="235"/>
      <c r="N61" s="235"/>
      <c r="O61" s="235"/>
      <c r="P61" s="235"/>
      <c r="Q61" s="235"/>
      <c r="R61" s="235"/>
      <c r="T61" s="27"/>
      <c r="U61" s="357"/>
      <c r="V61" s="382"/>
      <c r="W61" s="357"/>
      <c r="X61" s="357"/>
      <c r="Y61" s="357"/>
      <c r="Z61" s="357"/>
      <c r="AA61" s="235"/>
      <c r="AB61" s="235"/>
      <c r="AC61" s="357"/>
      <c r="AD61" s="372"/>
      <c r="AE61" s="372"/>
      <c r="AF61" s="235"/>
      <c r="AG61" s="235"/>
      <c r="AH61" s="235"/>
      <c r="AI61" s="235"/>
      <c r="AJ61" s="235"/>
      <c r="AK61" s="235"/>
    </row>
    <row r="62" spans="1:37" ht="15.75" x14ac:dyDescent="0.25">
      <c r="A62" s="27"/>
      <c r="B62" s="357"/>
      <c r="C62" s="369"/>
      <c r="D62" s="372"/>
      <c r="E62" s="372"/>
      <c r="F62" s="372"/>
      <c r="G62" s="372"/>
      <c r="H62" s="235"/>
      <c r="I62" s="235"/>
      <c r="J62" s="372"/>
      <c r="K62" s="372"/>
      <c r="L62" s="372"/>
      <c r="M62" s="235"/>
      <c r="N62" s="235"/>
      <c r="O62" s="235"/>
      <c r="P62" s="235"/>
      <c r="Q62" s="235"/>
      <c r="R62" s="235"/>
      <c r="T62" s="27"/>
      <c r="U62" s="357"/>
      <c r="V62" s="382"/>
      <c r="W62" s="357"/>
      <c r="X62" s="357"/>
      <c r="Y62" s="357"/>
      <c r="Z62" s="357"/>
      <c r="AA62" s="235"/>
      <c r="AB62" s="235"/>
      <c r="AC62" s="357"/>
      <c r="AD62" s="372"/>
      <c r="AE62" s="372"/>
      <c r="AF62" s="235"/>
      <c r="AG62" s="235"/>
      <c r="AH62" s="235"/>
      <c r="AI62" s="235"/>
      <c r="AJ62" s="235"/>
      <c r="AK62" s="235"/>
    </row>
    <row r="63" spans="1:37" ht="15.75" x14ac:dyDescent="0.25">
      <c r="A63" s="27"/>
      <c r="B63" s="357"/>
      <c r="C63" s="369"/>
      <c r="D63" s="372"/>
      <c r="E63" s="372"/>
      <c r="F63" s="372"/>
      <c r="G63" s="372"/>
      <c r="H63" s="235"/>
      <c r="I63" s="235"/>
      <c r="J63" s="372"/>
      <c r="K63" s="372"/>
      <c r="L63" s="372"/>
      <c r="M63" s="235"/>
      <c r="N63" s="235"/>
      <c r="O63" s="235"/>
      <c r="P63" s="235"/>
      <c r="Q63" s="235"/>
      <c r="R63" s="235"/>
      <c r="T63" s="27"/>
      <c r="U63" s="357"/>
      <c r="V63" s="382"/>
      <c r="W63" s="357"/>
      <c r="X63" s="357"/>
      <c r="Y63" s="357"/>
      <c r="Z63" s="357"/>
      <c r="AA63" s="235"/>
      <c r="AB63" s="235"/>
      <c r="AC63" s="357"/>
      <c r="AD63" s="372"/>
      <c r="AE63" s="372"/>
      <c r="AF63" s="235"/>
      <c r="AG63" s="235"/>
      <c r="AH63" s="235"/>
      <c r="AI63" s="235"/>
      <c r="AJ63" s="235"/>
      <c r="AK63" s="235"/>
    </row>
    <row r="64" spans="1:37" x14ac:dyDescent="0.25">
      <c r="A64" s="380"/>
      <c r="B64" s="375"/>
      <c r="C64" s="376"/>
      <c r="D64" s="381"/>
      <c r="E64" s="381"/>
      <c r="F64" s="381"/>
      <c r="G64" s="381"/>
      <c r="H64" s="391"/>
      <c r="I64" s="391"/>
      <c r="J64" s="381"/>
      <c r="K64" s="381"/>
      <c r="L64" s="381"/>
      <c r="M64" s="391"/>
      <c r="N64" s="391"/>
      <c r="O64" s="391"/>
      <c r="P64" s="391"/>
      <c r="Q64" s="391"/>
      <c r="R64" s="391"/>
      <c r="T64" s="380"/>
      <c r="U64" s="375"/>
      <c r="V64" s="376"/>
      <c r="W64" s="381"/>
      <c r="X64" s="381"/>
      <c r="Y64" s="381"/>
      <c r="Z64" s="381"/>
      <c r="AA64" s="391"/>
      <c r="AB64" s="391"/>
      <c r="AC64" s="381"/>
      <c r="AD64" s="381"/>
      <c r="AE64" s="381"/>
      <c r="AF64" s="391"/>
      <c r="AG64" s="391"/>
      <c r="AH64" s="391"/>
      <c r="AI64" s="391"/>
      <c r="AJ64" s="391"/>
      <c r="AK64" s="391"/>
    </row>
    <row r="65" spans="1:37" x14ac:dyDescent="0.25">
      <c r="A65" s="359"/>
      <c r="B65" s="357"/>
      <c r="C65" s="392"/>
      <c r="D65" s="357"/>
      <c r="E65" s="357"/>
      <c r="F65" s="357"/>
      <c r="G65" s="357"/>
      <c r="H65" s="357"/>
      <c r="I65" s="357"/>
      <c r="J65" s="357"/>
      <c r="K65" s="357"/>
      <c r="L65" s="357"/>
      <c r="M65" s="357"/>
      <c r="N65" s="357"/>
      <c r="O65" s="357"/>
      <c r="P65" s="357"/>
      <c r="Q65" s="357"/>
      <c r="R65" s="357"/>
      <c r="T65" s="359"/>
      <c r="U65" s="357"/>
      <c r="V65" s="372"/>
      <c r="W65" s="357"/>
      <c r="X65" s="357"/>
      <c r="Y65" s="357"/>
      <c r="Z65" s="357"/>
      <c r="AA65" s="357"/>
      <c r="AB65" s="357"/>
      <c r="AC65" s="357"/>
      <c r="AD65" s="357"/>
      <c r="AE65" s="357"/>
      <c r="AF65" s="357"/>
      <c r="AG65" s="357"/>
      <c r="AH65" s="357"/>
      <c r="AI65" s="357"/>
      <c r="AJ65" s="357"/>
      <c r="AK65" s="357"/>
    </row>
    <row r="66" spans="1:37" x14ac:dyDescent="0.25">
      <c r="A66" s="359"/>
      <c r="B66" s="357"/>
      <c r="C66" s="392"/>
      <c r="D66" s="390"/>
      <c r="E66" s="390"/>
      <c r="F66" s="390"/>
      <c r="G66" s="390"/>
      <c r="H66" s="390"/>
      <c r="I66" s="390"/>
      <c r="J66" s="390"/>
      <c r="K66" s="390"/>
      <c r="L66" s="390"/>
      <c r="M66" s="390"/>
      <c r="N66" s="390"/>
      <c r="O66" s="390"/>
      <c r="P66" s="390"/>
      <c r="Q66" s="390"/>
      <c r="R66" s="390"/>
      <c r="T66" s="359"/>
      <c r="U66" s="357"/>
      <c r="V66" s="372"/>
      <c r="W66" s="390"/>
      <c r="X66" s="390"/>
      <c r="Y66" s="390"/>
      <c r="Z66" s="390"/>
      <c r="AA66" s="390"/>
      <c r="AB66" s="390"/>
      <c r="AC66" s="390"/>
      <c r="AD66" s="390"/>
      <c r="AE66" s="390"/>
      <c r="AF66" s="390"/>
      <c r="AG66" s="390"/>
      <c r="AH66" s="390"/>
      <c r="AI66" s="390"/>
      <c r="AJ66" s="390"/>
      <c r="AK66" s="390"/>
    </row>
    <row r="67" spans="1:37" x14ac:dyDescent="0.25">
      <c r="A67" s="359"/>
      <c r="B67" s="357"/>
      <c r="C67" s="392"/>
      <c r="D67" s="357"/>
      <c r="E67" s="357"/>
      <c r="F67" s="357"/>
      <c r="G67" s="357"/>
      <c r="H67" s="390"/>
      <c r="I67" s="390"/>
      <c r="J67" s="357"/>
      <c r="K67" s="357"/>
      <c r="L67" s="357"/>
      <c r="M67" s="357"/>
      <c r="N67" s="357"/>
      <c r="O67" s="357"/>
      <c r="P67" s="357"/>
      <c r="Q67" s="357"/>
      <c r="R67" s="357"/>
      <c r="T67" s="359"/>
      <c r="U67" s="357"/>
      <c r="V67" s="372"/>
      <c r="W67" s="357"/>
      <c r="X67" s="357"/>
      <c r="Y67" s="357"/>
      <c r="Z67" s="357"/>
      <c r="AA67" s="390"/>
      <c r="AB67" s="390"/>
      <c r="AC67" s="357"/>
      <c r="AD67" s="357"/>
      <c r="AE67" s="357"/>
      <c r="AF67" s="357"/>
      <c r="AG67" s="357"/>
      <c r="AH67" s="357"/>
      <c r="AI67" s="357"/>
      <c r="AJ67" s="357"/>
      <c r="AK67" s="357"/>
    </row>
    <row r="68" spans="1:37" x14ac:dyDescent="0.25">
      <c r="A68" s="380"/>
      <c r="B68" s="375"/>
      <c r="C68" s="376"/>
      <c r="D68" s="381"/>
      <c r="E68" s="381"/>
      <c r="F68" s="381"/>
      <c r="G68" s="381"/>
      <c r="H68" s="381"/>
      <c r="I68" s="381"/>
      <c r="J68" s="381"/>
      <c r="K68" s="381"/>
      <c r="L68" s="381"/>
      <c r="M68" s="381"/>
      <c r="N68" s="381"/>
      <c r="O68" s="381"/>
      <c r="P68" s="381"/>
      <c r="Q68" s="381"/>
      <c r="R68" s="381"/>
      <c r="T68" s="380"/>
      <c r="U68" s="375"/>
      <c r="V68" s="376"/>
      <c r="W68" s="381"/>
      <c r="X68" s="381"/>
      <c r="Y68" s="381"/>
      <c r="Z68" s="381"/>
      <c r="AA68" s="381"/>
      <c r="AB68" s="381"/>
      <c r="AC68" s="381"/>
      <c r="AD68" s="381"/>
      <c r="AE68" s="381"/>
      <c r="AF68" s="381"/>
      <c r="AG68" s="381"/>
      <c r="AH68" s="381"/>
      <c r="AI68" s="381"/>
      <c r="AJ68" s="381"/>
      <c r="AK68" s="381"/>
    </row>
    <row r="69" spans="1:37" x14ac:dyDescent="0.25">
      <c r="A69" s="380"/>
      <c r="B69" s="357"/>
      <c r="C69" s="382"/>
      <c r="D69" s="357"/>
      <c r="E69" s="357"/>
      <c r="F69" s="357"/>
      <c r="G69" s="357"/>
      <c r="H69" s="357"/>
      <c r="I69" s="357"/>
      <c r="J69" s="357"/>
      <c r="K69" s="357"/>
      <c r="L69" s="357"/>
      <c r="M69" s="357"/>
      <c r="N69" s="357"/>
      <c r="O69" s="357"/>
      <c r="P69" s="357"/>
      <c r="Q69" s="357"/>
      <c r="R69" s="357"/>
      <c r="T69" s="380"/>
      <c r="U69" s="357"/>
      <c r="V69" s="382"/>
      <c r="W69" s="357"/>
      <c r="X69" s="357"/>
      <c r="Y69" s="357"/>
      <c r="Z69" s="357"/>
      <c r="AA69" s="357"/>
      <c r="AB69" s="357"/>
      <c r="AC69" s="357"/>
      <c r="AD69" s="357"/>
      <c r="AE69" s="357"/>
      <c r="AF69" s="357"/>
      <c r="AG69" s="357"/>
      <c r="AH69" s="357"/>
      <c r="AI69" s="357"/>
      <c r="AJ69" s="357"/>
      <c r="AK69" s="357"/>
    </row>
    <row r="70" spans="1:37" x14ac:dyDescent="0.25">
      <c r="A70" s="133"/>
      <c r="B70" s="375"/>
      <c r="C70" s="376"/>
      <c r="D70" s="381"/>
      <c r="E70" s="381"/>
      <c r="F70" s="381"/>
      <c r="G70" s="381"/>
      <c r="H70" s="381"/>
      <c r="I70" s="381"/>
      <c r="J70" s="381"/>
      <c r="K70" s="381"/>
      <c r="L70" s="381"/>
      <c r="M70" s="381"/>
      <c r="N70" s="381"/>
      <c r="O70" s="381"/>
      <c r="P70" s="381"/>
      <c r="Q70" s="381"/>
      <c r="R70" s="381"/>
      <c r="T70" s="133"/>
      <c r="U70" s="375"/>
      <c r="V70" s="376"/>
      <c r="W70" s="381"/>
      <c r="X70" s="381"/>
      <c r="Y70" s="381"/>
      <c r="Z70" s="381"/>
      <c r="AA70" s="381"/>
      <c r="AB70" s="381"/>
      <c r="AC70" s="381"/>
      <c r="AD70" s="381"/>
      <c r="AE70" s="381"/>
      <c r="AF70" s="381"/>
      <c r="AG70" s="381"/>
      <c r="AH70" s="381"/>
      <c r="AI70" s="381"/>
      <c r="AJ70" s="381"/>
      <c r="AK70" s="381"/>
    </row>
    <row r="71" spans="1:37" ht="15.75" x14ac:dyDescent="0.25">
      <c r="A71" s="389"/>
      <c r="B71" s="357"/>
      <c r="C71" s="386"/>
      <c r="D71" s="357"/>
      <c r="E71" s="357"/>
      <c r="F71" s="357"/>
      <c r="G71" s="357"/>
      <c r="H71" s="385"/>
      <c r="I71" s="385"/>
      <c r="J71" s="385"/>
      <c r="K71" s="385"/>
      <c r="L71" s="385"/>
      <c r="M71" s="385"/>
      <c r="N71" s="385"/>
      <c r="O71" s="385"/>
      <c r="P71" s="385"/>
      <c r="Q71" s="385"/>
      <c r="R71" s="385"/>
      <c r="T71" s="389"/>
      <c r="U71" s="357"/>
      <c r="V71" s="386"/>
      <c r="W71" s="357"/>
      <c r="X71" s="357"/>
      <c r="Y71" s="357"/>
      <c r="Z71" s="357"/>
      <c r="AA71" s="385"/>
      <c r="AB71" s="385"/>
      <c r="AC71" s="385"/>
      <c r="AD71" s="385"/>
      <c r="AE71" s="385"/>
      <c r="AF71" s="385"/>
      <c r="AG71" s="385"/>
      <c r="AH71" s="385"/>
      <c r="AI71" s="385"/>
      <c r="AJ71" s="385"/>
      <c r="AK71" s="385"/>
    </row>
    <row r="73" spans="1:37" ht="15.75" x14ac:dyDescent="0.25">
      <c r="A73" s="27"/>
      <c r="B73" s="375"/>
      <c r="C73" s="381"/>
      <c r="D73" s="27"/>
      <c r="E73" s="27"/>
      <c r="F73" s="27"/>
      <c r="G73" s="27"/>
      <c r="H73" s="27"/>
      <c r="I73" s="27"/>
      <c r="J73" s="27"/>
      <c r="K73" s="27"/>
      <c r="L73" s="27"/>
      <c r="M73" s="27"/>
      <c r="N73" s="27"/>
      <c r="O73" s="27"/>
      <c r="P73" s="27"/>
      <c r="Q73" s="27"/>
      <c r="R73" s="27"/>
    </row>
    <row r="74" spans="1:37" ht="15.75" x14ac:dyDescent="0.25">
      <c r="A74" s="27"/>
      <c r="B74" s="357"/>
      <c r="C74" s="358"/>
      <c r="D74" s="359"/>
      <c r="E74" s="359"/>
      <c r="F74" s="359"/>
      <c r="G74" s="359"/>
      <c r="H74" s="360"/>
      <c r="I74" s="360"/>
      <c r="J74" s="359"/>
      <c r="K74" s="359"/>
      <c r="L74" s="359"/>
      <c r="M74" s="360"/>
      <c r="N74" s="360"/>
      <c r="O74" s="360"/>
      <c r="P74" s="360"/>
      <c r="Q74" s="360"/>
      <c r="R74" s="360"/>
    </row>
    <row r="75" spans="1:37" ht="15.75" x14ac:dyDescent="0.25">
      <c r="A75" s="27"/>
      <c r="B75" s="357"/>
      <c r="C75" s="358"/>
      <c r="D75" s="359"/>
      <c r="E75" s="359"/>
      <c r="F75" s="359"/>
      <c r="G75" s="359"/>
      <c r="H75" s="360"/>
      <c r="I75" s="360"/>
      <c r="J75" s="359"/>
      <c r="K75" s="359"/>
      <c r="L75" s="359"/>
      <c r="M75" s="360"/>
      <c r="N75" s="360"/>
      <c r="O75" s="360"/>
      <c r="P75" s="360"/>
      <c r="Q75" s="360"/>
      <c r="R75" s="360"/>
    </row>
    <row r="76" spans="1:37" ht="15.75" x14ac:dyDescent="0.25">
      <c r="A76" s="27"/>
      <c r="B76" s="357"/>
      <c r="C76" s="358"/>
      <c r="D76" s="359"/>
      <c r="E76" s="359"/>
      <c r="F76" s="359"/>
      <c r="G76" s="359"/>
      <c r="H76" s="360"/>
      <c r="I76" s="360"/>
      <c r="J76" s="359"/>
      <c r="K76" s="359"/>
      <c r="L76" s="359"/>
      <c r="M76" s="360"/>
      <c r="N76" s="360"/>
      <c r="O76" s="360"/>
      <c r="P76" s="360"/>
      <c r="Q76" s="360"/>
      <c r="R76" s="360"/>
    </row>
    <row r="77" spans="1:37" ht="15.75" x14ac:dyDescent="0.25">
      <c r="A77" s="27"/>
      <c r="B77" s="357"/>
      <c r="C77" s="358"/>
      <c r="D77" s="359"/>
      <c r="E77" s="359"/>
      <c r="F77" s="359"/>
      <c r="G77" s="359"/>
      <c r="H77" s="360"/>
      <c r="I77" s="360"/>
      <c r="J77" s="359"/>
      <c r="K77" s="359"/>
      <c r="L77" s="359"/>
      <c r="M77" s="360"/>
      <c r="N77" s="360"/>
      <c r="O77" s="360"/>
      <c r="P77" s="360"/>
      <c r="Q77" s="360"/>
      <c r="R77" s="360"/>
    </row>
    <row r="78" spans="1:37" ht="15.75" x14ac:dyDescent="0.25">
      <c r="A78" s="27"/>
      <c r="B78" s="357"/>
      <c r="C78" s="358"/>
      <c r="D78" s="359"/>
      <c r="E78" s="359"/>
      <c r="F78" s="359"/>
      <c r="G78" s="359"/>
      <c r="H78" s="360"/>
      <c r="I78" s="360"/>
      <c r="J78" s="359"/>
      <c r="K78" s="359"/>
      <c r="L78" s="359"/>
      <c r="M78" s="360"/>
      <c r="N78" s="360"/>
      <c r="O78" s="360"/>
      <c r="P78" s="360"/>
      <c r="Q78" s="360"/>
      <c r="R78" s="360"/>
    </row>
    <row r="79" spans="1:37" ht="15.75" x14ac:dyDescent="0.25">
      <c r="A79" s="27"/>
      <c r="B79" s="357"/>
      <c r="C79" s="358"/>
      <c r="D79" s="359"/>
      <c r="E79" s="359"/>
      <c r="F79" s="359"/>
      <c r="G79" s="359"/>
      <c r="H79" s="360"/>
      <c r="I79" s="360"/>
      <c r="J79" s="359"/>
      <c r="K79" s="359"/>
      <c r="L79" s="359"/>
      <c r="M79" s="360"/>
      <c r="N79" s="360"/>
      <c r="O79" s="360"/>
      <c r="P79" s="360"/>
      <c r="Q79" s="360"/>
      <c r="R79" s="360"/>
    </row>
    <row r="80" spans="1:37" ht="15.75" x14ac:dyDescent="0.25">
      <c r="A80" s="27"/>
      <c r="B80" s="357"/>
      <c r="C80" s="358"/>
      <c r="D80" s="359"/>
      <c r="E80" s="359"/>
      <c r="F80" s="359"/>
      <c r="G80" s="359"/>
      <c r="H80" s="360"/>
      <c r="I80" s="360"/>
      <c r="J80" s="359"/>
      <c r="K80" s="359"/>
      <c r="L80" s="359"/>
      <c r="M80" s="360"/>
      <c r="N80" s="360"/>
      <c r="O80" s="360"/>
      <c r="P80" s="360"/>
      <c r="Q80" s="360"/>
      <c r="R80" s="360"/>
    </row>
    <row r="81" spans="1:18" ht="15.75" x14ac:dyDescent="0.25">
      <c r="A81" s="27"/>
      <c r="B81" s="357"/>
      <c r="C81" s="358"/>
      <c r="D81" s="359"/>
      <c r="E81" s="359"/>
      <c r="F81" s="359"/>
      <c r="G81" s="359"/>
      <c r="H81" s="360"/>
      <c r="I81" s="360"/>
      <c r="J81" s="359"/>
      <c r="K81" s="359"/>
      <c r="L81" s="359"/>
      <c r="M81" s="360"/>
      <c r="N81" s="360"/>
      <c r="O81" s="360"/>
      <c r="P81" s="360"/>
      <c r="Q81" s="360"/>
      <c r="R81" s="360"/>
    </row>
    <row r="82" spans="1:18" ht="15.75" x14ac:dyDescent="0.25">
      <c r="A82" s="27"/>
      <c r="B82" s="357"/>
      <c r="C82" s="358"/>
      <c r="D82" s="359"/>
      <c r="E82" s="359"/>
      <c r="F82" s="359"/>
      <c r="G82" s="359"/>
      <c r="H82" s="360"/>
      <c r="I82" s="360"/>
      <c r="J82" s="359"/>
      <c r="K82" s="359"/>
      <c r="L82" s="359"/>
      <c r="M82" s="360"/>
      <c r="N82" s="360"/>
      <c r="O82" s="360"/>
      <c r="P82" s="360"/>
      <c r="Q82" s="360"/>
      <c r="R82" s="360"/>
    </row>
    <row r="83" spans="1:18" ht="15.75" x14ac:dyDescent="0.25">
      <c r="A83" s="27"/>
      <c r="B83" s="357"/>
      <c r="C83" s="358"/>
      <c r="D83" s="359"/>
      <c r="E83" s="359"/>
      <c r="F83" s="359"/>
      <c r="G83" s="359"/>
      <c r="H83" s="360"/>
      <c r="I83" s="360"/>
      <c r="J83" s="359"/>
      <c r="K83" s="359"/>
      <c r="L83" s="359"/>
      <c r="M83" s="360"/>
      <c r="N83" s="360"/>
      <c r="O83" s="360"/>
      <c r="P83" s="360"/>
      <c r="Q83" s="360"/>
      <c r="R83" s="360"/>
    </row>
    <row r="84" spans="1:18" x14ac:dyDescent="0.25">
      <c r="A84" s="363"/>
      <c r="B84" s="393"/>
      <c r="C84" s="394"/>
      <c r="D84" s="394"/>
      <c r="E84" s="394"/>
      <c r="F84" s="394"/>
      <c r="G84" s="394"/>
      <c r="H84" s="395"/>
      <c r="I84" s="395"/>
      <c r="J84" s="394"/>
      <c r="K84" s="394"/>
      <c r="L84" s="394"/>
      <c r="M84" s="395"/>
      <c r="N84" s="395"/>
      <c r="O84" s="395"/>
      <c r="P84" s="395"/>
      <c r="Q84" s="395"/>
      <c r="R84" s="395"/>
    </row>
    <row r="85" spans="1:18" x14ac:dyDescent="0.25">
      <c r="A85" s="396"/>
      <c r="B85" s="364"/>
      <c r="C85" s="397"/>
      <c r="D85" s="398"/>
      <c r="E85" s="398"/>
      <c r="F85" s="398"/>
      <c r="G85" s="398"/>
      <c r="H85" s="398"/>
      <c r="I85" s="398"/>
      <c r="J85" s="398"/>
      <c r="K85" s="398"/>
      <c r="L85" s="398"/>
      <c r="M85" s="398"/>
      <c r="N85" s="398"/>
      <c r="O85" s="398"/>
      <c r="P85" s="398"/>
      <c r="Q85" s="398"/>
      <c r="R85" s="398"/>
    </row>
    <row r="86" spans="1:18" x14ac:dyDescent="0.25">
      <c r="A86" s="396"/>
      <c r="B86" s="364"/>
      <c r="C86" s="397"/>
      <c r="D86" s="398"/>
      <c r="E86" s="398"/>
      <c r="F86" s="398"/>
      <c r="G86" s="398"/>
      <c r="H86" s="398"/>
      <c r="I86" s="398"/>
      <c r="J86" s="398"/>
      <c r="K86" s="398"/>
      <c r="L86" s="398"/>
      <c r="M86" s="398"/>
      <c r="N86" s="398"/>
      <c r="O86" s="398"/>
      <c r="P86" s="398"/>
      <c r="Q86" s="398"/>
      <c r="R86" s="398"/>
    </row>
    <row r="87" spans="1:18" x14ac:dyDescent="0.25">
      <c r="A87" s="396"/>
      <c r="B87" s="364"/>
      <c r="C87" s="397"/>
      <c r="D87" s="398"/>
      <c r="E87" s="398"/>
      <c r="F87" s="398"/>
      <c r="G87" s="398"/>
      <c r="H87" s="398"/>
      <c r="I87" s="398"/>
      <c r="J87" s="398"/>
      <c r="K87" s="398"/>
      <c r="L87" s="398"/>
      <c r="M87" s="398"/>
      <c r="N87" s="398"/>
      <c r="O87" s="398"/>
      <c r="P87" s="398"/>
      <c r="Q87" s="398"/>
      <c r="R87" s="398"/>
    </row>
    <row r="88" spans="1:18" x14ac:dyDescent="0.25">
      <c r="A88" s="396"/>
      <c r="B88" s="364"/>
      <c r="C88" s="397"/>
      <c r="D88" s="398"/>
      <c r="E88" s="398"/>
      <c r="F88" s="398"/>
      <c r="G88" s="398"/>
      <c r="H88" s="399"/>
      <c r="I88" s="399"/>
      <c r="J88" s="398"/>
      <c r="K88" s="398"/>
      <c r="L88" s="398"/>
      <c r="M88" s="399"/>
      <c r="N88" s="399"/>
      <c r="O88" s="399"/>
      <c r="P88" s="399"/>
      <c r="Q88" s="399"/>
      <c r="R88" s="39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7-10</vt:lpstr>
      <vt:lpstr>набор продуктов 7-10</vt:lpstr>
      <vt:lpstr>11-17</vt:lpstr>
      <vt:lpstr>набор продуктов 11-17</vt:lpstr>
      <vt:lpstr>тех.кар.</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2021-11-09T07:10:26Z</dcterms:modified>
</cp:coreProperties>
</file>